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0" windowWidth="7845" windowHeight="8790" tabRatio="904" activeTab="5"/>
  </bookViews>
  <sheets>
    <sheet name="PartA2&amp;A3" sheetId="1" r:id="rId1"/>
    <sheet name="Income Statement" sheetId="2" r:id="rId2"/>
    <sheet name="Balance Sheet" sheetId="3" r:id="rId3"/>
    <sheet name="Changes in Equity" sheetId="4" r:id="rId4"/>
    <sheet name="Cashflow" sheetId="5" r:id="rId5"/>
    <sheet name="Explanatory Notes" sheetId="6" r:id="rId6"/>
  </sheets>
  <definedNames>
    <definedName name="_xlnm.Print_Area" localSheetId="2">'Balance Sheet'!$A$1:$H$56</definedName>
    <definedName name="_xlnm.Print_Area" localSheetId="4">'Cashflow'!$A$1:$E$71</definedName>
    <definedName name="_xlnm.Print_Area" localSheetId="3">'Changes in Equity'!$A$1:$H$56</definedName>
    <definedName name="_xlnm.Print_Area" localSheetId="5">'Explanatory Notes'!$A$1:$H$368</definedName>
    <definedName name="_xlnm.Print_Area" localSheetId="1">'Income Statement'!$A$1:$H$62</definedName>
  </definedNames>
  <calcPr fullCalcOnLoad="1"/>
</workbook>
</file>

<file path=xl/sharedStrings.xml><?xml version="1.0" encoding="utf-8"?>
<sst xmlns="http://schemas.openxmlformats.org/spreadsheetml/2006/main" count="498" uniqueCount="323">
  <si>
    <t>Revenue</t>
  </si>
  <si>
    <t>Taxation</t>
  </si>
  <si>
    <t>Note:</t>
  </si>
  <si>
    <t>Inventories</t>
  </si>
  <si>
    <t>Total</t>
  </si>
  <si>
    <t>RM'000</t>
  </si>
  <si>
    <t>Current Assets</t>
  </si>
  <si>
    <t>Current Liabilities</t>
  </si>
  <si>
    <t>Financed By:</t>
  </si>
  <si>
    <t>Property, plant and equipment</t>
  </si>
  <si>
    <t>Short term deposits with licensed banks</t>
  </si>
  <si>
    <t>Deferred taxation</t>
  </si>
  <si>
    <t>Note</t>
  </si>
  <si>
    <t>B5</t>
  </si>
  <si>
    <t>Operating expense</t>
  </si>
  <si>
    <t>Other operating income</t>
  </si>
  <si>
    <t>Profit from operations</t>
  </si>
  <si>
    <t>Finance costs</t>
  </si>
  <si>
    <t>Cash and bank balances</t>
  </si>
  <si>
    <t>Short term borrowings</t>
  </si>
  <si>
    <t>Share capital</t>
  </si>
  <si>
    <t>Shareholders' funds</t>
  </si>
  <si>
    <t>B9</t>
  </si>
  <si>
    <t>Long term borrowings</t>
  </si>
  <si>
    <t>Non current liabilities</t>
  </si>
  <si>
    <t>B12</t>
  </si>
  <si>
    <t>A8</t>
  </si>
  <si>
    <t>UNAUDITED GROUP</t>
  </si>
  <si>
    <t>Basic earnings per share (sen)</t>
  </si>
  <si>
    <t>Interest income</t>
  </si>
  <si>
    <t>Interest received</t>
  </si>
  <si>
    <t>#</t>
  </si>
  <si>
    <t>Cash and cash equivalents comprise:</t>
  </si>
  <si>
    <t>Short terms deposits with licensed banks</t>
  </si>
  <si>
    <t># Denotes RM 2.00</t>
  </si>
  <si>
    <t>Adjustments for:</t>
  </si>
  <si>
    <t>APB RESOURCES BERHAD</t>
  </si>
  <si>
    <t>(COMPANY NO: 564838-V)</t>
  </si>
  <si>
    <t>Listing expenses written off</t>
  </si>
  <si>
    <t>Goodwill on consolidation</t>
  </si>
  <si>
    <t>Other investments</t>
  </si>
  <si>
    <t>Net current assets</t>
  </si>
  <si>
    <t>Preference shares</t>
  </si>
  <si>
    <t>Accumulated loss</t>
  </si>
  <si>
    <t>Cost of sales</t>
  </si>
  <si>
    <t>Gross profit</t>
  </si>
  <si>
    <t>INDIVIDUAL QUARTER</t>
  </si>
  <si>
    <t>CUMULATIVE QUARTER</t>
  </si>
  <si>
    <t>Current</t>
  </si>
  <si>
    <t>Preceding Yr</t>
  </si>
  <si>
    <t xml:space="preserve">Current </t>
  </si>
  <si>
    <t>Yr Quarter</t>
  </si>
  <si>
    <t>Corresponding</t>
  </si>
  <si>
    <t>Yr To Date</t>
  </si>
  <si>
    <t>Quarter</t>
  </si>
  <si>
    <t>UNAUDITED CONDENSED CONSOLIDATED BALANCE SHEET</t>
  </si>
  <si>
    <t>UNAUDITED CONDENSED CONSOLIDATED CASH FLOW STATEMENT</t>
  </si>
  <si>
    <t>Accumulated losses</t>
  </si>
  <si>
    <t>Cash generated from operations</t>
  </si>
  <si>
    <t>The Condensed Consolidated Income Statement should be read in conjunction with the notes to the interim financial report.</t>
  </si>
  <si>
    <t>The Condensed Consolidated Balance Sheet should be read in conjunction with the notes to the interim financial report.</t>
  </si>
  <si>
    <t>Profit / (Loss) before taxation</t>
  </si>
  <si>
    <t>Depreciation</t>
  </si>
  <si>
    <t>Gain on disposal of PPE</t>
  </si>
  <si>
    <t>Operating profit before working capital changes</t>
  </si>
  <si>
    <t>Changes in working capital</t>
  </si>
  <si>
    <t>Trade and other receivables</t>
  </si>
  <si>
    <t xml:space="preserve">Interest paid </t>
  </si>
  <si>
    <t>Tax paid</t>
  </si>
  <si>
    <t>Net cash from operating activities</t>
  </si>
  <si>
    <t>Cashflow on acquisition of subsidiaries</t>
  </si>
  <si>
    <t>Proceed from sale of PPE</t>
  </si>
  <si>
    <t>Purchase of PPE</t>
  </si>
  <si>
    <t>Net cash used in investing activities</t>
  </si>
  <si>
    <t xml:space="preserve">Repayment of term loan </t>
  </si>
  <si>
    <t>Net cash from financing activities</t>
  </si>
  <si>
    <t>Net increase in cash &amp; cash equiv</t>
  </si>
  <si>
    <t>Cash &amp; cash equiv brought forward</t>
  </si>
  <si>
    <t>Cash &amp; cash equiv carried forward</t>
  </si>
  <si>
    <t>Cashflow from operating activities</t>
  </si>
  <si>
    <t>Cashflow from investing activities</t>
  </si>
  <si>
    <t>Cashflow from financing activities</t>
  </si>
  <si>
    <t>Provision for doubtful debt written back</t>
  </si>
  <si>
    <t>Net tangible assets/ (liabilities)  per share (RM)</t>
  </si>
  <si>
    <t xml:space="preserve"> RM'000 </t>
  </si>
  <si>
    <t>-</t>
  </si>
  <si>
    <t>Profit/(loss) after taxation</t>
  </si>
  <si>
    <t>Dividend payable to ICPS shareholders</t>
  </si>
  <si>
    <t xml:space="preserve">Net earnings per share </t>
  </si>
  <si>
    <t>B12.</t>
  </si>
  <si>
    <t xml:space="preserve">Neither APB Resources Berhad nor any of its subsidiaries is engaged in any litigation or arbitration, either as plaintiff or defendant, which has a material effect on the financial position of the company or any of its subsidiaries and the Board does not know of any proceedings pending or threatened, or of any fact likely to give rise to any proceedings, which might materially and adversely affect the position or business of company or any of its subsidiaries. </t>
  </si>
  <si>
    <t xml:space="preserve">Changes in material litigation </t>
  </si>
  <si>
    <t>B11.</t>
  </si>
  <si>
    <t>Hire purchase facilities</t>
  </si>
  <si>
    <t>Long term borrowings:</t>
  </si>
  <si>
    <t>Trust receipts and bankers' acceptance</t>
  </si>
  <si>
    <t>Short term borrowings:</t>
  </si>
  <si>
    <t>RM '000</t>
  </si>
  <si>
    <t>The group's borrowings as at the end of the reporting quarter are as follows:</t>
  </si>
  <si>
    <t xml:space="preserve">Group borrowings </t>
  </si>
  <si>
    <t>B9.</t>
  </si>
  <si>
    <t>Working capital</t>
  </si>
  <si>
    <t>Estimated listing expenses</t>
  </si>
  <si>
    <t>Repayment of hire purchase facilities</t>
  </si>
  <si>
    <t>Repayment of bank borrowings</t>
  </si>
  <si>
    <t>Capital expenditure</t>
  </si>
  <si>
    <t>Actual</t>
  </si>
  <si>
    <t>Revised</t>
  </si>
  <si>
    <t>Forecast</t>
  </si>
  <si>
    <t>Utilisation of Proceeds</t>
  </si>
  <si>
    <t>As at the date of this announcement, proceeds have been utilised as follows:</t>
  </si>
  <si>
    <t>Status Utilisation Of Proceeds</t>
  </si>
  <si>
    <t>B8.2</t>
  </si>
  <si>
    <t>B8.1</t>
  </si>
  <si>
    <t xml:space="preserve">Status of corporate proposal announced </t>
  </si>
  <si>
    <t>B8.</t>
  </si>
  <si>
    <t>There were no material investments in or disposal of any quoted and marketable securities during the quarter under review.</t>
  </si>
  <si>
    <t xml:space="preserve">Quoted and marketable investments </t>
  </si>
  <si>
    <t>B7.</t>
  </si>
  <si>
    <t>The Group has not made any investment in or disposal of any unquoted investment and/or properties during the quarter under review.</t>
  </si>
  <si>
    <t xml:space="preserve">Unquoted investments and/or properties </t>
  </si>
  <si>
    <t>B6.</t>
  </si>
  <si>
    <t>Income Tax</t>
  </si>
  <si>
    <t xml:space="preserve">Taxation </t>
  </si>
  <si>
    <t>B5.</t>
  </si>
  <si>
    <t>Not applicable.</t>
  </si>
  <si>
    <t>Variance of actual and forecast profit</t>
  </si>
  <si>
    <t>B4.</t>
  </si>
  <si>
    <t>Current year prospect</t>
  </si>
  <si>
    <t>B3.</t>
  </si>
  <si>
    <t>B2.</t>
  </si>
  <si>
    <t xml:space="preserve">Review of performance </t>
  </si>
  <si>
    <t>B1.</t>
  </si>
  <si>
    <t>PART B: ADDITIONAL INFORMATION REQUIRED BY THE BURSA MALAYSIA SECURITIES BERHAD LISTING REQUIREMENTS</t>
  </si>
  <si>
    <t>Mr. Yap Kau @ Yap Yeow Ho is the substantial shareholder and Director of TTS Resources Sdn Bhd.</t>
  </si>
  <si>
    <t>Mr. Yap Kow @ Yap Kim Fah is the substantial shareholder and Director of Technical Resources Sdn Bhd and TTS Resources Sdn Bhd.</t>
  </si>
  <si>
    <t>purchase &amp; services</t>
  </si>
  <si>
    <t>TTS Teknik Sdn Bhd</t>
  </si>
  <si>
    <t>purchases &amp; services</t>
  </si>
  <si>
    <t>TTS Enterprise Sdn Bhd</t>
  </si>
  <si>
    <t>TTS Engineering Sdn Bhd</t>
  </si>
  <si>
    <t>marine cargo &amp; general insurance</t>
  </si>
  <si>
    <t>TTS Insu-Write Services Sdn Bhd</t>
  </si>
  <si>
    <t>transport charges</t>
  </si>
  <si>
    <t>TTS Transport Sdn Bhd</t>
  </si>
  <si>
    <t>TTS Resources Sdn Bhd's subsidiary companies:-</t>
  </si>
  <si>
    <t>Technical Resources Sdn Bhd</t>
  </si>
  <si>
    <t>Related party transactions for the period under review are as follows:</t>
  </si>
  <si>
    <t>Significant related party transactions</t>
  </si>
  <si>
    <t>A14.</t>
  </si>
  <si>
    <t>There were no significant capital commitments as at the end of the quarter under review.</t>
  </si>
  <si>
    <t>Capital commitments</t>
  </si>
  <si>
    <t>A13.</t>
  </si>
  <si>
    <t>There were no material contingent liabilities for the Group as at the date of this announcement.</t>
  </si>
  <si>
    <t>Contingent liabilities</t>
  </si>
  <si>
    <t>A12.</t>
  </si>
  <si>
    <t>There were no changes in composition of the Group for the current quarter under review.</t>
  </si>
  <si>
    <t>Changes in the composition of the group</t>
  </si>
  <si>
    <t>A11.</t>
  </si>
  <si>
    <t>There were no material events subsequent to the end of the quarter and financial year-to-date under review.</t>
  </si>
  <si>
    <t>Material events subsequent to the end of the interim period</t>
  </si>
  <si>
    <t>A10.</t>
  </si>
  <si>
    <t>The carrying value of property, plant and equipment of the subsidiaries acquired has been brought forward without amendments from the annual audited financial statements for the year ended 30 September 2004.</t>
  </si>
  <si>
    <t>Valuation of property, plant and equipment</t>
  </si>
  <si>
    <t>A9.</t>
  </si>
  <si>
    <t>Net profit for the period</t>
  </si>
  <si>
    <t>Profits from operation</t>
  </si>
  <si>
    <t>Unallocated costs</t>
  </si>
  <si>
    <t>Segment profits/(loss)</t>
  </si>
  <si>
    <t>Results</t>
  </si>
  <si>
    <t>Total revenue</t>
  </si>
  <si>
    <t>Inter-segment sales</t>
  </si>
  <si>
    <t>External sales</t>
  </si>
  <si>
    <t>GROUP</t>
  </si>
  <si>
    <t>Inter-company elimination</t>
  </si>
  <si>
    <t>Non-destructive testing services</t>
  </si>
  <si>
    <t>Design, Fabrication engineering process equipment</t>
  </si>
  <si>
    <t>(Business Segments)</t>
  </si>
  <si>
    <t>Primary Segment Analysis</t>
  </si>
  <si>
    <t>Segment information</t>
  </si>
  <si>
    <t>A8.</t>
  </si>
  <si>
    <t>A7.</t>
  </si>
  <si>
    <t>There was no issuance or repayment of debt and equity securities during the quarter under review.</t>
  </si>
  <si>
    <t>Issuances and repayment of debt and equity securities</t>
  </si>
  <si>
    <t>A6.</t>
  </si>
  <si>
    <t>There were no material changes in estimates of amount reported in prior financial years that have a material effect in the current quarter under review.</t>
  </si>
  <si>
    <t>Material changes in estimates</t>
  </si>
  <si>
    <t>A5.</t>
  </si>
  <si>
    <t>There was no exceptional and/or extraordinary items for the current quarter under review.</t>
  </si>
  <si>
    <t>Exceptional and extraordinary items</t>
  </si>
  <si>
    <t>A4.</t>
  </si>
  <si>
    <t>The group's results are not materially affected by any major seasonal or cyclical factors.</t>
  </si>
  <si>
    <t>Seasonal and cyclical factors</t>
  </si>
  <si>
    <t>A3.</t>
  </si>
  <si>
    <t>30 September 2004.</t>
  </si>
  <si>
    <t xml:space="preserve">There were no audit qualifications on the annual financial statements for the year ended </t>
  </si>
  <si>
    <t>Audit report</t>
  </si>
  <si>
    <t>A2.</t>
  </si>
  <si>
    <t>The accounting policies and presentation adopted for the interim financial statements are consistent with those adopted for the last annual audited financial statements.</t>
  </si>
  <si>
    <t>These interim financial statements are unaudited and have been prepared in accordance with the Malaysian Accounting Standards Board (MASB) Standard No. 26 "Interim Financial Reporting" and paragraph 9.22 of the Bursa Malaysia Securities Berhad ("Bursa Malaysia") Listing Requirements and should be read in conjunction with the company's annual audited financial statements for the year ended 30 September 2004.</t>
  </si>
  <si>
    <t xml:space="preserve">Basis of preparation </t>
  </si>
  <si>
    <t>A1.</t>
  </si>
  <si>
    <t>PART A: EXPLANATORY NOTES AS PER MASB 26</t>
  </si>
  <si>
    <t>Number of ordinary share in issue ('000)</t>
  </si>
  <si>
    <t>Profit before taxation</t>
  </si>
  <si>
    <t>Profit after taxation</t>
  </si>
  <si>
    <t>Profit/(loss) after taxation attributable to ordinary shareholders</t>
  </si>
  <si>
    <t>AUDITED</t>
  </si>
  <si>
    <t>At 1 October 2004</t>
  </si>
  <si>
    <t>* Equity portion of ICPS dividend attributable to shareholders</t>
  </si>
  <si>
    <t>Profit before tax</t>
  </si>
  <si>
    <t>Ordinary shares</t>
  </si>
  <si>
    <t>Review of Current Quarter's Results Against Preceding Quarter Results</t>
  </si>
  <si>
    <t>* Fully diluted earnings per share (sen)</t>
  </si>
  <si>
    <t>At 1 October 2003</t>
  </si>
  <si>
    <t>Issues of shares on</t>
  </si>
  <si>
    <t xml:space="preserve"> acquisition of subsidiaries</t>
  </si>
  <si>
    <t>**</t>
  </si>
  <si>
    <t>** Denotes 2 ordinary shares of RM1.00 each</t>
  </si>
  <si>
    <t>Interest expense</t>
  </si>
  <si>
    <t>Dividend on ICPS</t>
  </si>
  <si>
    <t>Interest paid on TR &amp; BA</t>
  </si>
  <si>
    <t>Repayment of term loan interest</t>
  </si>
  <si>
    <t>Repayment of HP &amp; finance lease</t>
  </si>
  <si>
    <t>Interest paid on HP &amp; finance lease</t>
  </si>
  <si>
    <t>Trade and other payables</t>
  </si>
  <si>
    <t>Profit on Associate Company</t>
  </si>
  <si>
    <t>Loss on transfer of NCK</t>
  </si>
  <si>
    <t>Profit for the period</t>
  </si>
  <si>
    <t>Loss for the period</t>
  </si>
  <si>
    <t>Listing expenses</t>
  </si>
  <si>
    <t>Drawdown of TR and BA facilities</t>
  </si>
  <si>
    <t>Weighted average number of ordinary shares in issue ('000)</t>
  </si>
  <si>
    <t>ICPS</t>
  </si>
  <si>
    <t xml:space="preserve"> reclassified to liability component</t>
  </si>
  <si>
    <t>Profit/(loss) before taxation</t>
  </si>
  <si>
    <r>
      <t>Note 3</t>
    </r>
    <r>
      <rPr>
        <sz val="10"/>
        <rFont val="Arial"/>
        <family val="2"/>
      </rPr>
      <t xml:space="preserve"> : Based on weighted average number of ordinary shares in issue as per Note B12.</t>
    </r>
  </si>
  <si>
    <t>(Note 3)</t>
  </si>
  <si>
    <t>(Note 2)</t>
  </si>
  <si>
    <r>
      <t>Fully diluted earnings per share (sen) - (</t>
    </r>
    <r>
      <rPr>
        <b/>
        <sz val="10"/>
        <rFont val="Arial"/>
        <family val="2"/>
      </rPr>
      <t>Note 1)</t>
    </r>
  </si>
  <si>
    <t>(Based on proforma basis for comparison purposes)</t>
  </si>
  <si>
    <t>Interim dividend paid</t>
  </si>
  <si>
    <t>New issues of shares</t>
  </si>
  <si>
    <t xml:space="preserve">Transfer from reserves </t>
  </si>
  <si>
    <t>Unrealised foreign exchange loss</t>
  </si>
  <si>
    <t>Dividend paid</t>
  </si>
  <si>
    <t>Interim dividend of 3.5% less tax of 28%</t>
  </si>
  <si>
    <t>ICPS dividend of 5.5% less tax of 28%</t>
  </si>
  <si>
    <t>The proposed acquisition of Renewable Hydro Resources Sdn Bhd (formerly known as EPIC Constant Sdn Bhd) and Konsep Realiti Sdn Bhd has yet to be completed as the vendors of the said companies are in the midst of procuring the necessary approvals, consent and licence from the relevant authorities.</t>
  </si>
  <si>
    <t>** The conversion of ICPS is expected to have an anti-dilutive effect on the EPS for the period ending 30 June 2004; accordingly, the fully diluted EPS is not computed</t>
  </si>
  <si>
    <t>Q3 2005</t>
  </si>
  <si>
    <t>Variance</t>
  </si>
  <si>
    <t>%</t>
  </si>
  <si>
    <t>Gross Profit</t>
  </si>
  <si>
    <r>
      <t>Note 1</t>
    </r>
    <r>
      <rPr>
        <sz val="10"/>
        <rFont val="Arial"/>
        <family val="2"/>
      </rPr>
      <t xml:space="preserve"> : Based  on  the   assumption,  full conversion  of  the  Irredeemable Convertible  Preference  Shares (ICPS) of 24,802,793 shares of RM1.00 each.</t>
    </r>
  </si>
  <si>
    <t>Proceed from issue of shares</t>
  </si>
  <si>
    <t>The comparison of the Group's revenue and profit before tax for the current quarter and preceding quarter are as as follows:-</t>
  </si>
  <si>
    <t>* Based on the assumption full conversion of the Irredeemable Convertible Preference Shares (ICPS) of 24,802,793 shares of RM1.00 each and the saving of the 5.5% dividend.</t>
  </si>
  <si>
    <t>INTERIM REPORT</t>
  </si>
  <si>
    <t>PART A2 : SUMMARY OF KEY FINANCIAL INFORMATION</t>
  </si>
  <si>
    <t>Dividend per share - net (sen)</t>
  </si>
  <si>
    <t>AS AT END OF CURRENT QUARTER</t>
  </si>
  <si>
    <t>AS AT PRECEDING FINANCIAL YEAR END</t>
  </si>
  <si>
    <t>Net tangible assets per share (RM)</t>
  </si>
  <si>
    <t>PART A3 : SUMMARY OF KEY FINANCIAL INFORMATION</t>
  </si>
  <si>
    <t>Gross interest income</t>
  </si>
  <si>
    <t>Gross interest expense</t>
  </si>
  <si>
    <t>Current Year</t>
  </si>
  <si>
    <t>Preceding Year</t>
  </si>
  <si>
    <t>To Date</t>
  </si>
  <si>
    <t>Corresponding Period</t>
  </si>
  <si>
    <t>(Company No:564838-V)</t>
  </si>
  <si>
    <t>(Incorporated in Malaysia under the Companies Act, 1965</t>
  </si>
  <si>
    <t>30-9-2004</t>
  </si>
  <si>
    <t>Profit/(loss) before tax</t>
  </si>
  <si>
    <t>Profit/(Loss) after tax and minority interest</t>
  </si>
  <si>
    <t>Net profit/(loss) for the period</t>
  </si>
  <si>
    <t>Basic Earning/(loss) per share (sen)</t>
  </si>
  <si>
    <t>Profit/(loss) from operations</t>
  </si>
  <si>
    <t>Year Quarter</t>
  </si>
  <si>
    <t>Preceding</t>
  </si>
  <si>
    <t>Profit after tax</t>
  </si>
  <si>
    <t>Mechanical  and  Electrical</t>
  </si>
  <si>
    <t xml:space="preserve">The Directors are pleased to present the Interim Report for the quarter ended 30 September 2005 as follows: </t>
  </si>
  <si>
    <t>INTERIM FINANCIAL REPORT AS AT 30 SEPTEMBER 2005</t>
  </si>
  <si>
    <t>UNAUDITED CONDENSED CONSOLIDATED INCOME STATEMENT FOR THE QUARTER ENDED 30 SEPTEMBER 2005</t>
  </si>
  <si>
    <t>AS AT 30 SEPTEMBER 2005</t>
  </si>
  <si>
    <t>UNAUDITED CONDENSED CONSOLIDATED STATEMENT OF CHANGES IN EQUITY FOR THE YEAR ENDED 30 SEPTEMBER 2005</t>
  </si>
  <si>
    <t xml:space="preserve">                         FOR THE YEAR ENDED 30 SEPTEMBER 2005</t>
  </si>
  <si>
    <t>30-9-2005</t>
  </si>
  <si>
    <t>Gain on disposal of Associate Company</t>
  </si>
  <si>
    <t>12 months ended 30 September 2005</t>
  </si>
  <si>
    <t>12months ended 30 September 2004</t>
  </si>
  <si>
    <t>At 30 September 2005</t>
  </si>
  <si>
    <t>At 30 September 2004</t>
  </si>
  <si>
    <t>Conversion from ICPS</t>
  </si>
  <si>
    <t>Year ended 30 September 2005</t>
  </si>
  <si>
    <t>Preceding Corresponding year ending 30 September 2004</t>
  </si>
  <si>
    <t>Gain on disposal of associate company</t>
  </si>
  <si>
    <t>Provision for doubtful debt</t>
  </si>
  <si>
    <t>Proceed from disposal of associate company</t>
  </si>
  <si>
    <t>Proceed from HP &amp; Lease creditors</t>
  </si>
  <si>
    <r>
      <t>Note 2</t>
    </r>
    <r>
      <rPr>
        <sz val="10"/>
        <rFont val="Arial"/>
        <family val="2"/>
      </rPr>
      <t xml:space="preserve"> : The conversion of ICPS is expected to have an anti-dilutive effect on the EPS for the preceding year corresponding period ending 30 Sept 2004; accordingly, the fully diluted EPS is not computed</t>
    </r>
  </si>
  <si>
    <t>12 months year ended                30 September 2005</t>
  </si>
  <si>
    <t>Q4 2005</t>
  </si>
  <si>
    <t>The gross proceeds arising from the Restricted Issue, Public Issue and Special Issue which amounted to RM21.002 million would be utilised by APB Resources Berhad over the three (3) financial years ending 30 September 2004, 2005 and 2006.</t>
  </si>
  <si>
    <t>As at 30 Sept 2005</t>
  </si>
  <si>
    <t>All the above borrowings are denominated in Ringgit Malaysia. The trade finance facilities are secured by way of a debenture on the fixed and floating assets of the subsidiary companies and corporate guarantee by the holding company.</t>
  </si>
  <si>
    <t>Peng Fah Engineering Sdn Bhd</t>
  </si>
  <si>
    <t>rental of factory premises</t>
  </si>
  <si>
    <t>3</t>
  </si>
  <si>
    <t>12</t>
  </si>
  <si>
    <t>Dividend payable</t>
  </si>
  <si>
    <t>B10.</t>
  </si>
  <si>
    <t>Dividend on ICPS's equity portion *</t>
  </si>
  <si>
    <t>Capitalisation of ICPS's liability portion</t>
  </si>
  <si>
    <t xml:space="preserve">The Board expects the Group’s performance to remain favourable barring unforeseen circumstances of substantial movements of the key factors such as steel supply, steel plate prices and exchange rates of major currencies. However, there are encouraging signs that the volatile steel plate supply and prices are gradually stabilizing. As for exchange rate, management is taking every possible measure to minimize exposure by matching exchange rates to quotations of projects while at the same time undertaking prudent hedging measures where necessary. On the Fabrication division, the Group is in the process of enhancing its existing capacity at the Gebeng plant in Kuantan. Even at the Mechanical &amp; Electrical division, barring unforeseen circumstances, we could see improvement in the coming years as the division have tendered in a number of sizeable projects and management feels confident to secure a few of these. Overall, the Group will continue to strengthen its core local businesses while exploring opportunities to expand into strategic areas that are synergistic to existing activities. </t>
  </si>
  <si>
    <t>Summary of key financial information for the 12 months year ended 30 September 2005:-</t>
  </si>
  <si>
    <t>During the financial year ended 30 September 2005, the following dividend was paid:</t>
  </si>
  <si>
    <t xml:space="preserve">(Please refer to Note B11 for the proposed payment of final dividend of 2% less 28% tax) </t>
  </si>
  <si>
    <t>The Directors recommend a final dividend of 2% less tax for the year ended 30 September 2005</t>
  </si>
  <si>
    <t>which would be subjected to the approval of the shareholders at the Company's Annual General</t>
  </si>
  <si>
    <t>Meeting and will be paid at a date to be determined later.</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</si>
</sst>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0_);_(* \(#,##0.000\);_(* &quot;-&quot;??_);_(@_)"/>
    <numFmt numFmtId="173" formatCode="_(* #,##0.0_);_(* \(#,##0.0\);_(* &quot;-&quot;??_);_(@_)"/>
    <numFmt numFmtId="174" formatCode="_(* #,##0_);_(* \(#,##0\);_(* &quot;-&quot;??_);_(@_)"/>
    <numFmt numFmtId="175" formatCode="_(* #,##0.0000_);_(* \(#,##0.0000\);_(* &quot;-&quot;??_);_(@_)"/>
    <numFmt numFmtId="176" formatCode="#,##0.000_);\(#,##0.000\)"/>
    <numFmt numFmtId="177" formatCode="#,##0.0000_);\(#,##0.0000\)"/>
    <numFmt numFmtId="178" formatCode="#,##0.0_);\(#,##0.0\)"/>
    <numFmt numFmtId="179" formatCode="_(* #,##0.00000_);_(* \(#,##0.0000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0.0_);\(0.0\)"/>
    <numFmt numFmtId="188" formatCode="0_);\(0\)"/>
    <numFmt numFmtId="189" formatCode="0.000_);\(0.000\)"/>
    <numFmt numFmtId="190" formatCode="0.0000_);\(0.0000\)"/>
    <numFmt numFmtId="191" formatCode="0.0"/>
    <numFmt numFmtId="192" formatCode="_(* #,##0.0_);_(* \(#,##0.0\);_(* &quot;-&quot;?_);_(@_)"/>
    <numFmt numFmtId="193" formatCode="_(* #,##0_);_(* \(#,##0\);_(* &quot;-&quot;?_);_(@_)"/>
    <numFmt numFmtId="194" formatCode="_(* #,##0.00_);_(* \(#,##0.0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dddd\,\ mmmm\ dd\,\ yyyy"/>
    <numFmt numFmtId="200" formatCode="[$-409]d/mmm/yy;@"/>
    <numFmt numFmtId="201" formatCode="0.0%"/>
    <numFmt numFmtId="202" formatCode="m/d/yyyy;@"/>
    <numFmt numFmtId="203" formatCode="dd/mm/yyyy"/>
  </numFmts>
  <fonts count="32">
    <font>
      <sz val="10"/>
      <name val="Arial"/>
      <family val="0"/>
    </font>
    <font>
      <sz val="8"/>
      <name val="Arial"/>
      <family val="0"/>
    </font>
    <font>
      <b/>
      <sz val="11"/>
      <name val="Arial"/>
      <family val="2"/>
    </font>
    <font>
      <sz val="11"/>
      <name val="Arial"/>
      <family val="2"/>
    </font>
    <font>
      <u val="single"/>
      <sz val="11"/>
      <name val="Arial"/>
      <family val="2"/>
    </font>
    <font>
      <b/>
      <sz val="9"/>
      <name val="Arial Narrow"/>
      <family val="2"/>
    </font>
    <font>
      <b/>
      <sz val="10"/>
      <name val="Arial Narrow"/>
      <family val="2"/>
    </font>
    <font>
      <b/>
      <sz val="11"/>
      <name val="Arial Narrow"/>
      <family val="2"/>
    </font>
    <font>
      <b/>
      <u val="single"/>
      <sz val="10"/>
      <name val="Arial Narrow"/>
      <family val="2"/>
    </font>
    <font>
      <b/>
      <sz val="10"/>
      <name val="Arial"/>
      <family val="2"/>
    </font>
    <font>
      <b/>
      <u val="single"/>
      <sz val="10"/>
      <name val="Arial"/>
      <family val="2"/>
    </font>
    <font>
      <u val="single"/>
      <sz val="10"/>
      <name val="Arial"/>
      <family val="2"/>
    </font>
    <font>
      <b/>
      <sz val="12"/>
      <name val="Arial"/>
      <family val="2"/>
    </font>
    <font>
      <sz val="12"/>
      <name val="Arial"/>
      <family val="2"/>
    </font>
    <font>
      <sz val="10"/>
      <name val="Arial Narrow"/>
      <family val="2"/>
    </font>
    <font>
      <b/>
      <sz val="12"/>
      <color indexed="8"/>
      <name val="Arial"/>
      <family val="2"/>
    </font>
    <font>
      <sz val="12"/>
      <color indexed="8"/>
      <name val="Arial"/>
      <family val="2"/>
    </font>
    <font>
      <b/>
      <i/>
      <sz val="10"/>
      <name val="Arial"/>
      <family val="2"/>
    </font>
    <font>
      <i/>
      <sz val="10"/>
      <name val="Arial"/>
      <family val="2"/>
    </font>
    <font>
      <sz val="9"/>
      <name val="Arial"/>
      <family val="2"/>
    </font>
    <font>
      <b/>
      <sz val="9"/>
      <name val="Arial"/>
      <family val="2"/>
    </font>
    <font>
      <sz val="9"/>
      <name val="Arial Narrow"/>
      <family val="2"/>
    </font>
    <font>
      <b/>
      <u val="single"/>
      <sz val="9"/>
      <name val="Arial Narrow"/>
      <family val="2"/>
    </font>
    <font>
      <b/>
      <i/>
      <sz val="11"/>
      <name val="Arial"/>
      <family val="2"/>
    </font>
    <font>
      <sz val="9"/>
      <name val="Helv"/>
      <family val="0"/>
    </font>
    <font>
      <b/>
      <sz val="8"/>
      <name val="Arial"/>
      <family val="2"/>
    </font>
    <font>
      <sz val="10"/>
      <color indexed="41"/>
      <name val="Arial"/>
      <family val="2"/>
    </font>
    <font>
      <b/>
      <sz val="14"/>
      <name val="Times New Roman"/>
      <family val="1"/>
    </font>
    <font>
      <sz val="10"/>
      <name val="Times New Roman"/>
      <family val="1"/>
    </font>
    <font>
      <sz val="11"/>
      <color indexed="10"/>
      <name val="Arial"/>
      <family val="2"/>
    </font>
    <font>
      <sz val="10"/>
      <name val="Tahoma"/>
      <family val="2"/>
    </font>
    <font>
      <i/>
      <sz val="11"/>
      <name val="Arial"/>
      <family val="2"/>
    </font>
  </fonts>
  <fills count="3">
    <fill>
      <patternFill/>
    </fill>
    <fill>
      <patternFill patternType="gray125"/>
    </fill>
    <fill>
      <patternFill patternType="solid">
        <fgColor indexed="14"/>
        <bgColor indexed="64"/>
      </patternFill>
    </fill>
  </fills>
  <borders count="3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color indexed="63"/>
      </top>
      <bottom style="thin"/>
    </border>
    <border>
      <left style="thin"/>
      <right style="thin"/>
      <top>
        <color indexed="63"/>
      </top>
      <bottom style="double"/>
    </border>
    <border>
      <left style="thin"/>
      <right style="thin"/>
      <top style="thin"/>
      <bottom style="thin"/>
    </border>
    <border>
      <left style="thin"/>
      <right style="thin"/>
      <top style="thin"/>
      <bottom style="double"/>
    </border>
    <border>
      <left style="thin"/>
      <right>
        <color indexed="63"/>
      </right>
      <top>
        <color indexed="63"/>
      </top>
      <bottom style="thin"/>
    </border>
    <border>
      <left style="thin"/>
      <right>
        <color indexed="63"/>
      </right>
      <top style="thin"/>
      <bottom style="double"/>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9">
    <xf numFmtId="0" fontId="0" fillId="0" borderId="0" xfId="0" applyAlignment="1">
      <alignment/>
    </xf>
    <xf numFmtId="174" fontId="0" fillId="0" borderId="0" xfId="15" applyNumberFormat="1" applyFont="1" applyAlignment="1">
      <alignment horizontal="right" vertical="top"/>
    </xf>
    <xf numFmtId="0" fontId="2" fillId="0" borderId="0" xfId="0" applyFont="1" applyAlignment="1">
      <alignment/>
    </xf>
    <xf numFmtId="0" fontId="3" fillId="0" borderId="0" xfId="0" applyFont="1" applyAlignment="1">
      <alignment/>
    </xf>
    <xf numFmtId="0" fontId="3" fillId="0" borderId="0" xfId="0" applyFont="1" applyAlignment="1">
      <alignment horizontal="justify" vertical="top" wrapText="1"/>
    </xf>
    <xf numFmtId="0" fontId="2" fillId="0" borderId="0" xfId="0" applyFont="1" applyAlignment="1">
      <alignment horizontal="right"/>
    </xf>
    <xf numFmtId="0" fontId="3" fillId="0" borderId="0" xfId="0" applyFont="1" applyAlignment="1">
      <alignment vertical="top" wrapText="1"/>
    </xf>
    <xf numFmtId="174" fontId="3" fillId="0" borderId="0" xfId="15" applyNumberFormat="1" applyFont="1" applyAlignment="1">
      <alignment/>
    </xf>
    <xf numFmtId="0" fontId="3" fillId="0" borderId="0" xfId="0" applyFont="1" applyAlignment="1" applyProtection="1">
      <alignment/>
      <protection/>
    </xf>
    <xf numFmtId="174" fontId="3" fillId="0" borderId="0" xfId="15" applyNumberFormat="1" applyFont="1" applyAlignment="1" applyProtection="1">
      <alignment/>
      <protection/>
    </xf>
    <xf numFmtId="174" fontId="3" fillId="0" borderId="1" xfId="15" applyNumberFormat="1" applyFont="1" applyBorder="1" applyAlignment="1">
      <alignment/>
    </xf>
    <xf numFmtId="174" fontId="3" fillId="0" borderId="2" xfId="15" applyNumberFormat="1" applyFont="1" applyBorder="1" applyAlignment="1">
      <alignment/>
    </xf>
    <xf numFmtId="0" fontId="2" fillId="0" borderId="0" xfId="0" applyFont="1" applyAlignment="1">
      <alignment horizontal="left"/>
    </xf>
    <xf numFmtId="49" fontId="4" fillId="0" borderId="0" xfId="15" applyNumberFormat="1" applyFont="1" applyAlignment="1">
      <alignment horizontal="right"/>
    </xf>
    <xf numFmtId="0" fontId="3" fillId="0" borderId="0" xfId="0" applyFont="1" applyAlignment="1">
      <alignment/>
    </xf>
    <xf numFmtId="174" fontId="3" fillId="0" borderId="0" xfId="15" applyNumberFormat="1" applyFont="1" applyAlignment="1">
      <alignment/>
    </xf>
    <xf numFmtId="0" fontId="3" fillId="0" borderId="0" xfId="0" applyNumberFormat="1" applyFont="1" applyAlignment="1">
      <alignment wrapText="1"/>
    </xf>
    <xf numFmtId="0" fontId="3" fillId="0" borderId="0" xfId="0" applyNumberFormat="1" applyFont="1" applyAlignment="1">
      <alignment/>
    </xf>
    <xf numFmtId="0" fontId="3" fillId="0" borderId="0" xfId="0" applyFont="1" applyAlignment="1">
      <alignment horizontal="left" indent="2"/>
    </xf>
    <xf numFmtId="0" fontId="2" fillId="0" borderId="0" xfId="0" applyFont="1" applyAlignment="1">
      <alignment/>
    </xf>
    <xf numFmtId="15" fontId="3" fillId="0" borderId="0" xfId="0" applyNumberFormat="1" applyFont="1" applyAlignment="1">
      <alignment/>
    </xf>
    <xf numFmtId="0" fontId="3" fillId="0" borderId="0" xfId="0" applyFont="1" applyAlignment="1">
      <alignment horizontal="right"/>
    </xf>
    <xf numFmtId="3" fontId="3" fillId="0" borderId="0" xfId="0" applyNumberFormat="1" applyFont="1" applyAlignment="1">
      <alignment/>
    </xf>
    <xf numFmtId="3" fontId="3" fillId="0" borderId="3" xfId="0" applyNumberFormat="1" applyFont="1" applyBorder="1" applyAlignment="1">
      <alignment/>
    </xf>
    <xf numFmtId="174" fontId="3" fillId="0" borderId="0" xfId="0" applyNumberFormat="1" applyFont="1" applyAlignment="1">
      <alignment/>
    </xf>
    <xf numFmtId="15" fontId="3" fillId="0" borderId="0" xfId="0" applyNumberFormat="1" applyFont="1" applyAlignment="1">
      <alignment/>
    </xf>
    <xf numFmtId="43" fontId="3" fillId="0" borderId="0" xfId="0" applyNumberFormat="1" applyFont="1" applyAlignment="1">
      <alignment/>
    </xf>
    <xf numFmtId="174" fontId="5" fillId="0" borderId="0" xfId="15" applyNumberFormat="1" applyFont="1" applyAlignment="1">
      <alignment horizontal="right"/>
    </xf>
    <xf numFmtId="174" fontId="5" fillId="0" borderId="0" xfId="15" applyNumberFormat="1" applyFont="1" applyBorder="1" applyAlignment="1">
      <alignment horizontal="right"/>
    </xf>
    <xf numFmtId="174" fontId="6" fillId="0" borderId="0" xfId="15" applyNumberFormat="1" applyFont="1" applyAlignment="1">
      <alignment horizontal="right"/>
    </xf>
    <xf numFmtId="174" fontId="6" fillId="0" borderId="0" xfId="15" applyNumberFormat="1" applyFont="1" applyBorder="1" applyAlignment="1">
      <alignment horizontal="right"/>
    </xf>
    <xf numFmtId="0" fontId="7" fillId="0" borderId="0" xfId="0" applyFont="1" applyAlignment="1">
      <alignment horizontal="right"/>
    </xf>
    <xf numFmtId="49" fontId="8" fillId="0" borderId="0" xfId="15" applyNumberFormat="1" applyFont="1" applyAlignment="1">
      <alignment horizontal="right"/>
    </xf>
    <xf numFmtId="0" fontId="6" fillId="0" borderId="0" xfId="0" applyFont="1" applyAlignment="1">
      <alignment horizontal="right"/>
    </xf>
    <xf numFmtId="0" fontId="3" fillId="0" borderId="0" xfId="0" applyFont="1" applyAlignment="1">
      <alignment horizont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Border="1" applyAlignment="1">
      <alignment vertical="top"/>
    </xf>
    <xf numFmtId="172" fontId="0" fillId="0" borderId="0" xfId="15" applyNumberFormat="1" applyFont="1" applyAlignment="1">
      <alignment horizontal="center" vertical="top"/>
    </xf>
    <xf numFmtId="174" fontId="0" fillId="0" borderId="0" xfId="15" applyNumberFormat="1" applyFont="1" applyAlignment="1">
      <alignment vertical="top"/>
    </xf>
    <xf numFmtId="174" fontId="0" fillId="0" borderId="0" xfId="15" applyNumberFormat="1" applyFont="1" applyBorder="1" applyAlignment="1">
      <alignment vertical="top"/>
    </xf>
    <xf numFmtId="0" fontId="11" fillId="0" borderId="0" xfId="0" applyFont="1" applyAlignment="1">
      <alignment vertical="top"/>
    </xf>
    <xf numFmtId="0" fontId="0" fillId="0" borderId="0" xfId="0" applyFont="1" applyAlignment="1">
      <alignment horizontal="left" vertical="top" wrapText="1"/>
    </xf>
    <xf numFmtId="0" fontId="12" fillId="0" borderId="0" xfId="0" applyFont="1" applyAlignment="1">
      <alignment horizontal="center" vertical="top"/>
    </xf>
    <xf numFmtId="0" fontId="13" fillId="0" borderId="0" xfId="0" applyFont="1" applyAlignment="1">
      <alignment vertical="top"/>
    </xf>
    <xf numFmtId="0" fontId="9" fillId="0" borderId="0" xfId="0" applyFont="1" applyBorder="1" applyAlignment="1">
      <alignment horizontal="right" vertical="top"/>
    </xf>
    <xf numFmtId="0" fontId="12" fillId="0" borderId="0" xfId="0" applyFont="1" applyAlignment="1">
      <alignment vertical="top"/>
    </xf>
    <xf numFmtId="174" fontId="8" fillId="0" borderId="0" xfId="15" applyNumberFormat="1" applyFont="1" applyAlignment="1">
      <alignment horizontal="right"/>
    </xf>
    <xf numFmtId="174" fontId="3" fillId="0" borderId="0" xfId="15" applyNumberFormat="1" applyFont="1" applyBorder="1" applyAlignment="1">
      <alignment/>
    </xf>
    <xf numFmtId="0" fontId="3" fillId="0" borderId="0" xfId="0" applyFont="1" applyAlignment="1" applyProtection="1">
      <alignment vertical="top" wrapText="1"/>
      <protection locked="0"/>
    </xf>
    <xf numFmtId="43" fontId="3" fillId="0" borderId="0" xfId="15" applyNumberFormat="1" applyFont="1" applyAlignment="1">
      <alignment/>
    </xf>
    <xf numFmtId="43" fontId="3" fillId="0" borderId="0" xfId="0" applyNumberFormat="1" applyFont="1" applyAlignment="1">
      <alignment horizontal="right"/>
    </xf>
    <xf numFmtId="174" fontId="3" fillId="0" borderId="4" xfId="15" applyNumberFormat="1" applyFont="1" applyBorder="1" applyAlignment="1">
      <alignment/>
    </xf>
    <xf numFmtId="0" fontId="3" fillId="0" borderId="0" xfId="0" applyNumberFormat="1" applyFont="1" applyFill="1" applyAlignment="1">
      <alignment/>
    </xf>
    <xf numFmtId="0" fontId="3" fillId="0" borderId="0" xfId="0" applyFont="1" applyFill="1" applyAlignment="1">
      <alignment/>
    </xf>
    <xf numFmtId="0" fontId="2" fillId="0" borderId="0" xfId="0" applyNumberFormat="1" applyFont="1" applyFill="1" applyAlignment="1">
      <alignment/>
    </xf>
    <xf numFmtId="0" fontId="2" fillId="0" borderId="0" xfId="0" applyFont="1" applyFill="1" applyAlignment="1">
      <alignment/>
    </xf>
    <xf numFmtId="174" fontId="3" fillId="0" borderId="0" xfId="15" applyNumberFormat="1" applyFont="1" applyAlignment="1">
      <alignment horizontal="right"/>
    </xf>
    <xf numFmtId="174" fontId="0" fillId="0" borderId="0" xfId="15" applyNumberFormat="1" applyFont="1" applyBorder="1" applyAlignment="1">
      <alignment/>
    </xf>
    <xf numFmtId="0" fontId="0" fillId="0" borderId="0" xfId="0" applyFill="1" applyAlignment="1">
      <alignment horizontal="center" wrapText="1"/>
    </xf>
    <xf numFmtId="174" fontId="2" fillId="0" borderId="3" xfId="15" applyNumberFormat="1" applyFont="1" applyBorder="1" applyAlignment="1">
      <alignment/>
    </xf>
    <xf numFmtId="0" fontId="2" fillId="0" borderId="0" xfId="0" applyFont="1" applyFill="1" applyAlignment="1">
      <alignment/>
    </xf>
    <xf numFmtId="0" fontId="0" fillId="0" borderId="0" xfId="0" applyFill="1" applyAlignment="1">
      <alignment wrapText="1"/>
    </xf>
    <xf numFmtId="174" fontId="0" fillId="0" borderId="0" xfId="15" applyNumberFormat="1" applyFill="1" applyAlignment="1">
      <alignment wrapText="1"/>
    </xf>
    <xf numFmtId="201" fontId="0" fillId="0" borderId="0" xfId="19" applyNumberFormat="1" applyFill="1" applyAlignment="1">
      <alignment wrapText="1"/>
    </xf>
    <xf numFmtId="0" fontId="3" fillId="0" borderId="0" xfId="0" applyFont="1" applyFill="1" applyAlignment="1">
      <alignment/>
    </xf>
    <xf numFmtId="174" fontId="3" fillId="0" borderId="0" xfId="15" applyNumberFormat="1" applyFont="1" applyFill="1" applyAlignment="1">
      <alignment/>
    </xf>
    <xf numFmtId="0" fontId="23" fillId="0" borderId="0" xfId="0" applyFont="1" applyAlignment="1">
      <alignment/>
    </xf>
    <xf numFmtId="0" fontId="0" fillId="0" borderId="0" xfId="0" applyFill="1" applyAlignment="1">
      <alignment horizontal="right"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xf>
    <xf numFmtId="0" fontId="12" fillId="0" borderId="6" xfId="0" applyFont="1" applyFill="1" applyBorder="1" applyAlignment="1">
      <alignment horizontal="center"/>
    </xf>
    <xf numFmtId="0" fontId="0" fillId="0" borderId="5" xfId="0" applyFill="1" applyBorder="1" applyAlignment="1">
      <alignment horizontal="center" vertical="center"/>
    </xf>
    <xf numFmtId="0" fontId="0" fillId="0" borderId="0" xfId="0" applyFill="1" applyBorder="1" applyAlignment="1">
      <alignment/>
    </xf>
    <xf numFmtId="0" fontId="0" fillId="0" borderId="6" xfId="0" applyFill="1" applyBorder="1" applyAlignment="1">
      <alignment/>
    </xf>
    <xf numFmtId="0" fontId="1" fillId="0" borderId="0" xfId="0" applyFont="1" applyFill="1" applyBorder="1" applyAlignment="1">
      <alignment horizontal="center"/>
    </xf>
    <xf numFmtId="0" fontId="1" fillId="0" borderId="7" xfId="0" applyFont="1" applyFill="1" applyBorder="1" applyAlignment="1">
      <alignment horizontal="center"/>
    </xf>
    <xf numFmtId="0" fontId="9" fillId="0" borderId="0" xfId="0" applyFont="1" applyFill="1" applyBorder="1" applyAlignment="1">
      <alignment/>
    </xf>
    <xf numFmtId="37" fontId="19" fillId="0" borderId="0" xfId="0" applyNumberFormat="1" applyFont="1" applyFill="1" applyBorder="1" applyAlignment="1">
      <alignment/>
    </xf>
    <xf numFmtId="37" fontId="19" fillId="0" borderId="7" xfId="0" applyNumberFormat="1" applyFont="1" applyFill="1" applyBorder="1" applyAlignment="1">
      <alignment/>
    </xf>
    <xf numFmtId="37" fontId="0" fillId="0" borderId="6" xfId="0" applyNumberFormat="1" applyFont="1" applyFill="1" applyBorder="1" applyAlignment="1">
      <alignment/>
    </xf>
    <xf numFmtId="0" fontId="0" fillId="0" borderId="0" xfId="0" applyFont="1" applyFill="1" applyBorder="1" applyAlignment="1">
      <alignment/>
    </xf>
    <xf numFmtId="39" fontId="19" fillId="0" borderId="0" xfId="0" applyNumberFormat="1" applyFont="1" applyFill="1" applyBorder="1" applyAlignment="1">
      <alignment/>
    </xf>
    <xf numFmtId="39" fontId="19" fillId="0" borderId="7" xfId="0" applyNumberFormat="1" applyFont="1" applyFill="1" applyBorder="1" applyAlignment="1">
      <alignment/>
    </xf>
    <xf numFmtId="37" fontId="1" fillId="0" borderId="0" xfId="0" applyNumberFormat="1" applyFont="1" applyFill="1" applyBorder="1" applyAlignment="1">
      <alignment/>
    </xf>
    <xf numFmtId="37" fontId="1" fillId="0" borderId="7" xfId="0" applyNumberFormat="1" applyFont="1" applyFill="1" applyBorder="1" applyAlignment="1">
      <alignment/>
    </xf>
    <xf numFmtId="37" fontId="19" fillId="0" borderId="8" xfId="0" applyNumberFormat="1" applyFont="1" applyFill="1" applyBorder="1" applyAlignment="1">
      <alignment/>
    </xf>
    <xf numFmtId="0" fontId="0" fillId="0" borderId="9" xfId="0" applyFill="1" applyBorder="1" applyAlignment="1">
      <alignment horizontal="center" vertical="center"/>
    </xf>
    <xf numFmtId="0" fontId="0" fillId="0" borderId="10" xfId="0" applyFill="1" applyBorder="1" applyAlignment="1">
      <alignment/>
    </xf>
    <xf numFmtId="38" fontId="19" fillId="0" borderId="10" xfId="0" applyNumberFormat="1" applyFont="1" applyFill="1" applyBorder="1" applyAlignment="1">
      <alignment/>
    </xf>
    <xf numFmtId="0" fontId="0" fillId="0" borderId="11" xfId="0" applyFill="1" applyBorder="1" applyAlignment="1">
      <alignment/>
    </xf>
    <xf numFmtId="0" fontId="0" fillId="0" borderId="0" xfId="0" applyFill="1" applyBorder="1" applyAlignment="1">
      <alignment horizontal="center" vertical="center"/>
    </xf>
    <xf numFmtId="0" fontId="19" fillId="0" borderId="5"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6" fillId="0" borderId="6" xfId="0" applyFont="1" applyFill="1" applyBorder="1" applyAlignment="1">
      <alignment/>
    </xf>
    <xf numFmtId="0" fontId="25" fillId="0" borderId="0" xfId="0" applyFont="1" applyFill="1" applyBorder="1" applyAlignment="1">
      <alignment horizontal="center"/>
    </xf>
    <xf numFmtId="0" fontId="25" fillId="0" borderId="12" xfId="0" applyFont="1" applyFill="1" applyBorder="1" applyAlignment="1">
      <alignment horizontal="center"/>
    </xf>
    <xf numFmtId="0" fontId="25" fillId="0" borderId="7" xfId="0" applyFont="1" applyFill="1" applyBorder="1" applyAlignment="1">
      <alignment horizontal="center"/>
    </xf>
    <xf numFmtId="0" fontId="25" fillId="0" borderId="8" xfId="0" applyFont="1" applyFill="1" applyBorder="1" applyAlignment="1">
      <alignment horizontal="center"/>
    </xf>
    <xf numFmtId="0" fontId="25" fillId="0" borderId="10" xfId="0" applyFont="1" applyFill="1" applyBorder="1" applyAlignment="1">
      <alignment horizontal="center"/>
    </xf>
    <xf numFmtId="0" fontId="0" fillId="0" borderId="0" xfId="0" applyFill="1" applyAlignment="1">
      <alignment/>
    </xf>
    <xf numFmtId="0" fontId="19" fillId="0" borderId="9" xfId="0" applyFont="1" applyFill="1" applyBorder="1" applyAlignment="1" applyProtection="1">
      <alignment horizontal="center" vertical="center"/>
      <protection/>
    </xf>
    <xf numFmtId="0" fontId="19" fillId="0" borderId="10" xfId="0" applyFont="1" applyFill="1" applyBorder="1" applyAlignment="1" applyProtection="1">
      <alignment horizontal="left"/>
      <protection/>
    </xf>
    <xf numFmtId="0" fontId="19" fillId="0" borderId="10" xfId="0" applyFont="1" applyFill="1" applyBorder="1" applyAlignment="1" applyProtection="1">
      <alignment/>
      <protection/>
    </xf>
    <xf numFmtId="0" fontId="24" fillId="0" borderId="11" xfId="0" applyFont="1" applyFill="1" applyBorder="1" applyAlignment="1" applyProtection="1">
      <alignment/>
      <protection/>
    </xf>
    <xf numFmtId="0" fontId="19"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25" fillId="0" borderId="0" xfId="0" applyFont="1" applyFill="1" applyBorder="1" applyAlignment="1">
      <alignment/>
    </xf>
    <xf numFmtId="0" fontId="25" fillId="0" borderId="7" xfId="0" applyFont="1" applyFill="1" applyBorder="1" applyAlignment="1">
      <alignment/>
    </xf>
    <xf numFmtId="0" fontId="0" fillId="0" borderId="6" xfId="0" applyFont="1" applyFill="1" applyBorder="1" applyAlignment="1">
      <alignment horizontal="justify" vertical="center"/>
    </xf>
    <xf numFmtId="0" fontId="20" fillId="0" borderId="13" xfId="0" applyFont="1" applyFill="1" applyBorder="1" applyAlignment="1">
      <alignment horizontal="centerContinuous"/>
    </xf>
    <xf numFmtId="0" fontId="19" fillId="0" borderId="2" xfId="0" applyFont="1" applyFill="1" applyBorder="1" applyAlignment="1">
      <alignment horizontal="centerContinuous"/>
    </xf>
    <xf numFmtId="0" fontId="19" fillId="0" borderId="14" xfId="0" applyFont="1" applyFill="1" applyBorder="1" applyAlignment="1">
      <alignment horizontal="centerContinuous"/>
    </xf>
    <xf numFmtId="0" fontId="20" fillId="0" borderId="0" xfId="0" applyFont="1" applyFill="1" applyBorder="1" applyAlignment="1">
      <alignment/>
    </xf>
    <xf numFmtId="0" fontId="20" fillId="0" borderId="7" xfId="0" applyFont="1" applyFill="1" applyBorder="1" applyAlignment="1">
      <alignment/>
    </xf>
    <xf numFmtId="0" fontId="20" fillId="0" borderId="12" xfId="0" applyFont="1" applyFill="1" applyBorder="1" applyAlignment="1">
      <alignment horizontal="center"/>
    </xf>
    <xf numFmtId="0" fontId="20" fillId="0" borderId="0" xfId="0" applyFont="1" applyFill="1" applyBorder="1" applyAlignment="1">
      <alignment horizontal="center"/>
    </xf>
    <xf numFmtId="0" fontId="20" fillId="0" borderId="7" xfId="0" applyFont="1" applyFill="1" applyBorder="1" applyAlignment="1">
      <alignment horizontal="center"/>
    </xf>
    <xf numFmtId="0" fontId="19" fillId="0" borderId="15" xfId="0" applyFont="1" applyFill="1" applyBorder="1" applyAlignment="1" applyProtection="1">
      <alignment horizontal="center" vertical="center"/>
      <protection/>
    </xf>
    <xf numFmtId="0" fontId="19" fillId="0" borderId="16" xfId="0" applyFont="1" applyFill="1" applyBorder="1" applyAlignment="1" applyProtection="1">
      <alignment/>
      <protection/>
    </xf>
    <xf numFmtId="0" fontId="19" fillId="0" borderId="17" xfId="0" applyFont="1" applyFill="1" applyBorder="1" applyAlignment="1" applyProtection="1">
      <alignment/>
      <protection/>
    </xf>
    <xf numFmtId="0" fontId="19" fillId="0" borderId="5" xfId="0" applyFont="1" applyFill="1" applyBorder="1" applyAlignment="1" applyProtection="1">
      <alignment horizontal="center" vertical="center"/>
      <protection/>
    </xf>
    <xf numFmtId="0" fontId="19" fillId="0" borderId="6" xfId="0" applyFont="1" applyFill="1" applyBorder="1" applyAlignment="1" applyProtection="1">
      <alignment/>
      <protection/>
    </xf>
    <xf numFmtId="0" fontId="0" fillId="0" borderId="5" xfId="0" applyFill="1" applyBorder="1" applyAlignment="1">
      <alignment vertical="center"/>
    </xf>
    <xf numFmtId="0" fontId="20" fillId="0" borderId="0" xfId="0" applyFont="1" applyFill="1" applyBorder="1" applyAlignment="1" applyProtection="1">
      <alignment/>
      <protection/>
    </xf>
    <xf numFmtId="0" fontId="24" fillId="0" borderId="6" xfId="0" applyFont="1" applyFill="1" applyBorder="1" applyAlignment="1" applyProtection="1">
      <alignment/>
      <protection/>
    </xf>
    <xf numFmtId="0" fontId="20" fillId="0" borderId="5" xfId="0" applyFont="1" applyFill="1" applyBorder="1" applyAlignment="1" applyProtection="1">
      <alignment horizontal="center" vertical="center"/>
      <protection/>
    </xf>
    <xf numFmtId="0" fontId="20" fillId="0" borderId="0" xfId="0" applyFont="1" applyFill="1" applyBorder="1" applyAlignment="1" applyProtection="1">
      <alignment horizontal="left"/>
      <protection/>
    </xf>
    <xf numFmtId="0" fontId="26" fillId="0" borderId="11" xfId="0" applyFont="1" applyFill="1" applyBorder="1" applyAlignment="1">
      <alignment/>
    </xf>
    <xf numFmtId="0" fontId="20" fillId="0" borderId="2" xfId="0" applyFont="1" applyFill="1" applyBorder="1" applyAlignment="1">
      <alignment horizontal="centerContinuous"/>
    </xf>
    <xf numFmtId="0" fontId="20" fillId="0" borderId="14" xfId="0" applyFont="1" applyFill="1" applyBorder="1" applyAlignment="1">
      <alignment horizontal="centerContinuous"/>
    </xf>
    <xf numFmtId="0" fontId="20" fillId="0" borderId="8" xfId="0" applyFont="1" applyFill="1" applyBorder="1" applyAlignment="1">
      <alignment horizontal="center"/>
    </xf>
    <xf numFmtId="0" fontId="20" fillId="0" borderId="18" xfId="0" applyFont="1" applyFill="1" applyBorder="1" applyAlignment="1">
      <alignment horizontal="center"/>
    </xf>
    <xf numFmtId="0" fontId="20" fillId="0" borderId="18" xfId="0" applyFont="1" applyFill="1" applyBorder="1" applyAlignment="1">
      <alignment horizontal="centerContinuous"/>
    </xf>
    <xf numFmtId="0" fontId="20" fillId="0" borderId="8" xfId="0" applyFont="1" applyFill="1" applyBorder="1" applyAlignment="1">
      <alignment horizontal="centerContinuous"/>
    </xf>
    <xf numFmtId="0" fontId="20" fillId="0" borderId="12" xfId="0" applyFont="1" applyFill="1" applyBorder="1" applyAlignment="1">
      <alignment horizontal="centerContinuous"/>
    </xf>
    <xf numFmtId="0" fontId="9" fillId="0" borderId="5" xfId="0" applyFont="1" applyFill="1" applyBorder="1" applyAlignment="1">
      <alignment horizontal="center" vertical="center"/>
    </xf>
    <xf numFmtId="0" fontId="9" fillId="0" borderId="6" xfId="0" applyFont="1" applyFill="1" applyBorder="1" applyAlignment="1">
      <alignment/>
    </xf>
    <xf numFmtId="0" fontId="9" fillId="0" borderId="0" xfId="0" applyFont="1" applyFill="1" applyAlignment="1">
      <alignment/>
    </xf>
    <xf numFmtId="0" fontId="0" fillId="0" borderId="10" xfId="0" applyFont="1" applyFill="1" applyBorder="1" applyAlignment="1">
      <alignment/>
    </xf>
    <xf numFmtId="38" fontId="19" fillId="0" borderId="19" xfId="0" applyNumberFormat="1" applyFont="1" applyFill="1" applyBorder="1" applyAlignment="1">
      <alignment/>
    </xf>
    <xf numFmtId="0" fontId="19" fillId="0" borderId="20" xfId="0" applyFont="1" applyFill="1" applyBorder="1" applyAlignment="1" applyProtection="1">
      <alignment/>
      <protection/>
    </xf>
    <xf numFmtId="0" fontId="25" fillId="0" borderId="19" xfId="0" applyFont="1" applyFill="1" applyBorder="1" applyAlignment="1">
      <alignment horizontal="center"/>
    </xf>
    <xf numFmtId="174" fontId="0" fillId="0" borderId="7" xfId="15" applyNumberFormat="1" applyFont="1" applyBorder="1" applyAlignment="1">
      <alignment horizontal="right" vertical="top"/>
    </xf>
    <xf numFmtId="174" fontId="0" fillId="0" borderId="12" xfId="15" applyNumberFormat="1" applyFont="1" applyBorder="1" applyAlignment="1">
      <alignment vertical="top"/>
    </xf>
    <xf numFmtId="174" fontId="0" fillId="0" borderId="21" xfId="15" applyNumberFormat="1" applyFont="1" applyBorder="1" applyAlignment="1">
      <alignment vertical="top"/>
    </xf>
    <xf numFmtId="174" fontId="0" fillId="0" borderId="12" xfId="15" applyNumberFormat="1" applyFont="1" applyBorder="1" applyAlignment="1">
      <alignment/>
    </xf>
    <xf numFmtId="174" fontId="0" fillId="0" borderId="22" xfId="15" applyNumberFormat="1" applyFont="1" applyBorder="1" applyAlignment="1">
      <alignment/>
    </xf>
    <xf numFmtId="0" fontId="9" fillId="0" borderId="1" xfId="0" applyFont="1" applyBorder="1" applyAlignment="1">
      <alignment horizontal="center" vertical="top"/>
    </xf>
    <xf numFmtId="0" fontId="10" fillId="0" borderId="1" xfId="0" applyFont="1" applyBorder="1" applyAlignment="1">
      <alignment horizontal="center" vertical="top"/>
    </xf>
    <xf numFmtId="0" fontId="0" fillId="0" borderId="12" xfId="0" applyFont="1" applyBorder="1" applyAlignment="1">
      <alignment horizontal="right" vertical="top"/>
    </xf>
    <xf numFmtId="174" fontId="0" fillId="0" borderId="18" xfId="15" applyNumberFormat="1" applyFont="1" applyBorder="1" applyAlignment="1">
      <alignment vertical="top"/>
    </xf>
    <xf numFmtId="174" fontId="0" fillId="0" borderId="23" xfId="15" applyNumberFormat="1" applyFont="1" applyBorder="1" applyAlignment="1">
      <alignment vertical="top"/>
    </xf>
    <xf numFmtId="174" fontId="0" fillId="0" borderId="18" xfId="15" applyNumberFormat="1" applyFont="1" applyBorder="1" applyAlignment="1">
      <alignment horizontal="right" vertical="top"/>
    </xf>
    <xf numFmtId="174" fontId="0" fillId="0" borderId="3" xfId="15" applyNumberFormat="1" applyFont="1" applyBorder="1" applyAlignment="1">
      <alignment vertical="top"/>
    </xf>
    <xf numFmtId="174" fontId="0" fillId="0" borderId="24" xfId="15" applyNumberFormat="1" applyFont="1" applyBorder="1" applyAlignment="1">
      <alignment vertical="top"/>
    </xf>
    <xf numFmtId="174" fontId="0" fillId="0" borderId="7" xfId="15" applyNumberFormat="1" applyFont="1" applyBorder="1" applyAlignment="1" applyProtection="1">
      <alignment horizontal="right"/>
      <protection/>
    </xf>
    <xf numFmtId="174" fontId="0" fillId="0" borderId="25" xfId="15" applyNumberFormat="1" applyFont="1" applyBorder="1" applyAlignment="1" applyProtection="1">
      <alignment horizontal="right"/>
      <protection/>
    </xf>
    <xf numFmtId="174" fontId="0" fillId="0" borderId="13" xfId="15" applyNumberFormat="1" applyFont="1" applyBorder="1" applyAlignment="1" applyProtection="1">
      <alignment horizontal="right"/>
      <protection/>
    </xf>
    <xf numFmtId="174" fontId="0" fillId="0" borderId="26" xfId="15" applyNumberFormat="1" applyFont="1" applyBorder="1" applyAlignment="1">
      <alignment horizontal="right" vertical="top"/>
    </xf>
    <xf numFmtId="0" fontId="9" fillId="0" borderId="13" xfId="0" applyFont="1" applyBorder="1" applyAlignment="1">
      <alignment horizontal="right" vertical="top" wrapText="1"/>
    </xf>
    <xf numFmtId="174" fontId="9" fillId="0" borderId="7" xfId="15" applyNumberFormat="1" applyFont="1" applyBorder="1" applyAlignment="1">
      <alignment horizontal="right" vertical="top"/>
    </xf>
    <xf numFmtId="0" fontId="20" fillId="0" borderId="1" xfId="0" applyFont="1" applyFill="1" applyBorder="1" applyAlignment="1">
      <alignment horizontal="center"/>
    </xf>
    <xf numFmtId="0" fontId="20" fillId="0" borderId="2" xfId="0" applyFont="1" applyFill="1" applyBorder="1" applyAlignment="1">
      <alignment horizontal="center"/>
    </xf>
    <xf numFmtId="174" fontId="6" fillId="0" borderId="27" xfId="15" applyNumberFormat="1" applyFont="1" applyBorder="1" applyAlignment="1">
      <alignment horizontal="right"/>
    </xf>
    <xf numFmtId="203" fontId="20" fillId="0" borderId="21" xfId="0" applyNumberFormat="1" applyFont="1" applyFill="1" applyBorder="1" applyAlignment="1">
      <alignment horizontal="center"/>
    </xf>
    <xf numFmtId="203" fontId="20" fillId="0" borderId="12" xfId="0" applyNumberFormat="1" applyFont="1" applyFill="1" applyBorder="1" applyAlignment="1">
      <alignment horizontal="center"/>
    </xf>
    <xf numFmtId="203" fontId="20" fillId="0" borderId="0" xfId="0" applyNumberFormat="1" applyFont="1" applyFill="1" applyBorder="1" applyAlignment="1">
      <alignment horizontal="center"/>
    </xf>
    <xf numFmtId="203" fontId="20" fillId="0" borderId="7" xfId="0" applyNumberFormat="1" applyFont="1" applyFill="1" applyBorder="1" applyAlignment="1">
      <alignment horizontal="center"/>
    </xf>
    <xf numFmtId="174" fontId="6" fillId="0" borderId="12" xfId="15" applyNumberFormat="1" applyFont="1" applyBorder="1" applyAlignment="1">
      <alignment horizontal="center"/>
    </xf>
    <xf numFmtId="174" fontId="14" fillId="0" borderId="12" xfId="15" applyNumberFormat="1" applyFont="1" applyBorder="1" applyAlignment="1">
      <alignment horizontal="center"/>
    </xf>
    <xf numFmtId="49" fontId="6" fillId="0" borderId="12" xfId="15" applyNumberFormat="1" applyFont="1" applyBorder="1" applyAlignment="1">
      <alignment horizontal="center"/>
    </xf>
    <xf numFmtId="49" fontId="6" fillId="0" borderId="12" xfId="0" applyNumberFormat="1" applyFont="1" applyBorder="1" applyAlignment="1">
      <alignment horizontal="center" vertical="top"/>
    </xf>
    <xf numFmtId="0" fontId="9" fillId="0" borderId="18" xfId="0" applyFont="1" applyBorder="1" applyAlignment="1">
      <alignment horizontal="center" vertical="top"/>
    </xf>
    <xf numFmtId="49" fontId="6" fillId="0" borderId="21" xfId="15" applyNumberFormat="1" applyFont="1" applyBorder="1" applyAlignment="1">
      <alignment horizontal="center"/>
    </xf>
    <xf numFmtId="0" fontId="0" fillId="0" borderId="5" xfId="0" applyFont="1" applyFill="1" applyBorder="1" applyAlignment="1">
      <alignment horizontal="center" vertical="center"/>
    </xf>
    <xf numFmtId="0" fontId="0" fillId="0" borderId="0" xfId="0" applyFont="1" applyFill="1" applyBorder="1" applyAlignment="1">
      <alignment/>
    </xf>
    <xf numFmtId="37" fontId="0" fillId="0" borderId="18" xfId="0" applyNumberFormat="1" applyFont="1" applyFill="1" applyBorder="1" applyAlignment="1">
      <alignment/>
    </xf>
    <xf numFmtId="37" fontId="0" fillId="0" borderId="0" xfId="0" applyNumberFormat="1" applyFont="1" applyFill="1" applyBorder="1" applyAlignment="1">
      <alignment/>
    </xf>
    <xf numFmtId="37" fontId="0" fillId="0" borderId="7" xfId="0" applyNumberFormat="1" applyFont="1" applyFill="1" applyBorder="1" applyAlignment="1">
      <alignment/>
    </xf>
    <xf numFmtId="37" fontId="0" fillId="0" borderId="6" xfId="0" applyNumberFormat="1" applyFont="1" applyFill="1" applyBorder="1" applyAlignment="1">
      <alignment/>
    </xf>
    <xf numFmtId="0" fontId="0" fillId="0" borderId="0" xfId="0" applyFont="1" applyFill="1" applyAlignment="1">
      <alignment/>
    </xf>
    <xf numFmtId="37" fontId="0" fillId="0" borderId="12" xfId="0" applyNumberFormat="1" applyFont="1" applyFill="1" applyBorder="1" applyAlignment="1">
      <alignment/>
    </xf>
    <xf numFmtId="39" fontId="0" fillId="0" borderId="12" xfId="0" applyNumberFormat="1" applyFont="1" applyFill="1" applyBorder="1" applyAlignment="1">
      <alignment/>
    </xf>
    <xf numFmtId="43" fontId="0" fillId="0" borderId="21" xfId="15" applyFont="1" applyFill="1" applyBorder="1" applyAlignment="1">
      <alignment/>
    </xf>
    <xf numFmtId="39" fontId="0" fillId="0" borderId="0" xfId="0" applyNumberFormat="1" applyFont="1" applyFill="1" applyBorder="1" applyAlignment="1">
      <alignment/>
    </xf>
    <xf numFmtId="39" fontId="0" fillId="0" borderId="7" xfId="0" applyNumberFormat="1" applyFont="1" applyFill="1" applyBorder="1" applyAlignment="1">
      <alignment/>
    </xf>
    <xf numFmtId="43" fontId="0" fillId="0" borderId="0" xfId="15" applyFont="1" applyFill="1" applyBorder="1" applyAlignment="1">
      <alignment/>
    </xf>
    <xf numFmtId="0" fontId="0" fillId="0" borderId="12" xfId="0" applyFont="1" applyFill="1" applyBorder="1" applyAlignment="1">
      <alignment horizontal="right"/>
    </xf>
    <xf numFmtId="0" fontId="0" fillId="0" borderId="0" xfId="0" applyFont="1" applyFill="1" applyBorder="1" applyAlignment="1">
      <alignment horizontal="right"/>
    </xf>
    <xf numFmtId="0" fontId="0" fillId="0" borderId="6" xfId="0" applyFont="1" applyFill="1" applyBorder="1" applyAlignment="1">
      <alignment/>
    </xf>
    <xf numFmtId="0" fontId="9" fillId="0" borderId="7" xfId="0" applyFont="1" applyFill="1" applyBorder="1" applyAlignment="1">
      <alignment horizontal="center"/>
    </xf>
    <xf numFmtId="0" fontId="9" fillId="0" borderId="12" xfId="0" applyFont="1" applyFill="1" applyBorder="1" applyAlignment="1">
      <alignment horizontal="center"/>
    </xf>
    <xf numFmtId="0" fontId="9" fillId="0" borderId="8" xfId="0" applyFont="1" applyFill="1" applyBorder="1" applyAlignment="1">
      <alignment horizontal="center"/>
    </xf>
    <xf numFmtId="0" fontId="9" fillId="0" borderId="0" xfId="0" applyFont="1" applyFill="1" applyBorder="1" applyAlignment="1">
      <alignment horizontal="center"/>
    </xf>
    <xf numFmtId="0" fontId="0" fillId="0" borderId="6" xfId="0" applyFont="1" applyFill="1" applyBorder="1" applyAlignment="1">
      <alignment/>
    </xf>
    <xf numFmtId="0" fontId="0" fillId="0" borderId="0" xfId="0" applyFont="1" applyFill="1" applyAlignment="1">
      <alignment/>
    </xf>
    <xf numFmtId="0" fontId="0" fillId="0" borderId="5" xfId="0" applyFont="1" applyFill="1" applyBorder="1" applyAlignment="1">
      <alignment horizontal="center" vertical="center"/>
    </xf>
    <xf numFmtId="0" fontId="0" fillId="0" borderId="0" xfId="0" applyFont="1" applyFill="1" applyBorder="1" applyAlignment="1">
      <alignment/>
    </xf>
    <xf numFmtId="37" fontId="0" fillId="0" borderId="12" xfId="0" applyNumberFormat="1" applyFont="1" applyFill="1" applyBorder="1" applyAlignment="1">
      <alignment/>
    </xf>
    <xf numFmtId="0" fontId="0" fillId="0" borderId="12" xfId="0" applyFont="1" applyFill="1" applyBorder="1" applyAlignment="1">
      <alignment horizontal="right"/>
    </xf>
    <xf numFmtId="0" fontId="0" fillId="0" borderId="0" xfId="0" applyFont="1" applyFill="1" applyBorder="1" applyAlignment="1">
      <alignment horizontal="right"/>
    </xf>
    <xf numFmtId="37" fontId="0" fillId="0" borderId="21" xfId="0" applyNumberFormat="1" applyFont="1" applyFill="1" applyBorder="1" applyAlignment="1">
      <alignment/>
    </xf>
    <xf numFmtId="0" fontId="0" fillId="0" borderId="21" xfId="0" applyFont="1" applyFill="1" applyBorder="1" applyAlignment="1">
      <alignment horizontal="right"/>
    </xf>
    <xf numFmtId="0" fontId="0" fillId="0" borderId="1" xfId="0" applyFont="1" applyFill="1" applyBorder="1" applyAlignment="1">
      <alignment horizontal="right"/>
    </xf>
    <xf numFmtId="0" fontId="12" fillId="0" borderId="0" xfId="0" applyFont="1" applyBorder="1" applyAlignment="1">
      <alignment vertical="top"/>
    </xf>
    <xf numFmtId="0" fontId="2" fillId="0" borderId="0" xfId="0" applyFont="1" applyFill="1" applyAlignment="1">
      <alignment horizontal="justify"/>
    </xf>
    <xf numFmtId="0" fontId="2" fillId="0" borderId="0" xfId="0" applyFont="1" applyFill="1" applyAlignment="1" applyProtection="1">
      <alignment vertical="top"/>
      <protection locked="0"/>
    </xf>
    <xf numFmtId="0" fontId="19" fillId="0" borderId="0" xfId="0" applyFont="1" applyFill="1" applyAlignment="1">
      <alignment vertical="top"/>
    </xf>
    <xf numFmtId="0" fontId="19" fillId="0" borderId="0" xfId="0" applyFont="1" applyFill="1" applyAlignment="1">
      <alignment horizontal="center" vertical="top"/>
    </xf>
    <xf numFmtId="174" fontId="5" fillId="0" borderId="0" xfId="15" applyNumberFormat="1" applyFont="1" applyFill="1" applyAlignment="1">
      <alignment horizontal="right"/>
    </xf>
    <xf numFmtId="0" fontId="20" fillId="0" borderId="0" xfId="0" applyFont="1" applyFill="1" applyAlignment="1">
      <alignment horizontal="center" vertical="top"/>
    </xf>
    <xf numFmtId="15" fontId="20" fillId="0" borderId="0" xfId="0" applyNumberFormat="1" applyFont="1" applyFill="1" applyAlignment="1" quotePrefix="1">
      <alignment horizontal="center" vertical="top"/>
    </xf>
    <xf numFmtId="174" fontId="5" fillId="0" borderId="0" xfId="15" applyNumberFormat="1" applyFont="1" applyFill="1" applyBorder="1" applyAlignment="1">
      <alignment horizontal="right"/>
    </xf>
    <xf numFmtId="174" fontId="5" fillId="0" borderId="0" xfId="15" applyNumberFormat="1" applyFont="1" applyFill="1" applyAlignment="1">
      <alignment horizontal="left"/>
    </xf>
    <xf numFmtId="174" fontId="21" fillId="0" borderId="0" xfId="15" applyNumberFormat="1" applyFont="1" applyFill="1" applyAlignment="1">
      <alignment horizontal="right"/>
    </xf>
    <xf numFmtId="49" fontId="22" fillId="0" borderId="0" xfId="15" applyNumberFormat="1" applyFont="1" applyFill="1" applyAlignment="1">
      <alignment horizontal="right"/>
    </xf>
    <xf numFmtId="49" fontId="22" fillId="0" borderId="0" xfId="0" applyNumberFormat="1" applyFont="1" applyFill="1" applyAlignment="1">
      <alignment horizontal="right" vertical="top"/>
    </xf>
    <xf numFmtId="0" fontId="0" fillId="0" borderId="0" xfId="0" applyFont="1" applyFill="1" applyAlignment="1">
      <alignment vertical="top"/>
    </xf>
    <xf numFmtId="0" fontId="11" fillId="0" borderId="0" xfId="0" applyFont="1" applyFill="1" applyAlignment="1">
      <alignment horizontal="center" vertical="top"/>
    </xf>
    <xf numFmtId="0" fontId="0" fillId="0" borderId="0" xfId="0" applyFont="1" applyFill="1" applyBorder="1" applyAlignment="1">
      <alignment vertical="top"/>
    </xf>
    <xf numFmtId="174" fontId="0" fillId="0" borderId="0" xfId="15" applyNumberFormat="1" applyFont="1" applyFill="1" applyAlignment="1">
      <alignment horizontal="right" vertical="top"/>
    </xf>
    <xf numFmtId="174" fontId="0" fillId="0" borderId="0" xfId="15" applyNumberFormat="1" applyFont="1" applyFill="1" applyBorder="1" applyAlignment="1">
      <alignment horizontal="right" vertical="top"/>
    </xf>
    <xf numFmtId="174" fontId="0" fillId="0" borderId="1" xfId="15" applyNumberFormat="1" applyFont="1" applyFill="1" applyBorder="1" applyAlignment="1">
      <alignment vertical="top"/>
    </xf>
    <xf numFmtId="174" fontId="0" fillId="0" borderId="1" xfId="15" applyNumberFormat="1" applyFont="1" applyFill="1" applyBorder="1" applyAlignment="1">
      <alignment horizontal="right" vertical="top"/>
    </xf>
    <xf numFmtId="174" fontId="0" fillId="0" borderId="0" xfId="15" applyNumberFormat="1" applyFont="1" applyFill="1" applyBorder="1" applyAlignment="1">
      <alignment vertical="top"/>
    </xf>
    <xf numFmtId="174" fontId="0" fillId="0" borderId="0" xfId="15" applyNumberFormat="1" applyFont="1" applyFill="1" applyAlignment="1">
      <alignment vertical="top"/>
    </xf>
    <xf numFmtId="174" fontId="0" fillId="0" borderId="2" xfId="15" applyNumberFormat="1" applyFont="1" applyFill="1" applyBorder="1" applyAlignment="1">
      <alignment vertical="top"/>
    </xf>
    <xf numFmtId="0" fontId="3" fillId="0" borderId="0" xfId="0" applyFont="1" applyFill="1" applyAlignment="1">
      <alignment vertical="top" wrapText="1"/>
    </xf>
    <xf numFmtId="41" fontId="3" fillId="0" borderId="0" xfId="15" applyNumberFormat="1" applyFont="1" applyAlignment="1">
      <alignment horizontal="center"/>
    </xf>
    <xf numFmtId="0" fontId="0" fillId="0" borderId="0" xfId="0" applyFont="1" applyFill="1" applyAlignment="1">
      <alignment horizontal="justify" vertical="top"/>
    </xf>
    <xf numFmtId="0" fontId="0" fillId="0" borderId="0" xfId="0" applyAlignment="1">
      <alignment horizontal="justify"/>
    </xf>
    <xf numFmtId="0" fontId="29" fillId="0" borderId="0" xfId="0" applyFont="1" applyFill="1" applyAlignment="1">
      <alignment/>
    </xf>
    <xf numFmtId="174" fontId="3" fillId="0" borderId="0" xfId="0" applyNumberFormat="1" applyFont="1" applyFill="1" applyAlignment="1">
      <alignment/>
    </xf>
    <xf numFmtId="174" fontId="3" fillId="0" borderId="1" xfId="15" applyNumberFormat="1" applyFont="1" applyFill="1" applyBorder="1" applyAlignment="1">
      <alignment/>
    </xf>
    <xf numFmtId="0" fontId="0" fillId="2" borderId="0" xfId="0" applyFont="1" applyFill="1" applyAlignment="1">
      <alignment vertical="top"/>
    </xf>
    <xf numFmtId="174" fontId="0" fillId="2" borderId="12" xfId="15" applyNumberFormat="1" applyFont="1" applyFill="1" applyBorder="1" applyAlignment="1">
      <alignment vertical="top"/>
    </xf>
    <xf numFmtId="174" fontId="0" fillId="2" borderId="12" xfId="15" applyNumberFormat="1" applyFont="1" applyFill="1" applyBorder="1" applyAlignment="1">
      <alignment/>
    </xf>
    <xf numFmtId="174" fontId="0" fillId="2" borderId="21" xfId="15" applyNumberFormat="1" applyFont="1" applyFill="1" applyBorder="1" applyAlignment="1">
      <alignment/>
    </xf>
    <xf numFmtId="0" fontId="11" fillId="0" borderId="12" xfId="0" applyFont="1" applyFill="1" applyBorder="1" applyAlignment="1">
      <alignment horizontal="center" vertical="top"/>
    </xf>
    <xf numFmtId="0" fontId="0" fillId="0" borderId="12" xfId="0" applyFont="1" applyFill="1" applyBorder="1" applyAlignment="1">
      <alignment vertical="top"/>
    </xf>
    <xf numFmtId="174" fontId="0" fillId="0" borderId="12" xfId="15" applyNumberFormat="1" applyFont="1" applyFill="1" applyBorder="1" applyAlignment="1">
      <alignment horizontal="right" vertical="top"/>
    </xf>
    <xf numFmtId="174" fontId="0" fillId="0" borderId="12" xfId="15" applyNumberFormat="1" applyFont="1" applyFill="1" applyBorder="1" applyAlignment="1">
      <alignment vertical="top"/>
    </xf>
    <xf numFmtId="174" fontId="0" fillId="0" borderId="21" xfId="15" applyNumberFormat="1" applyFont="1" applyFill="1" applyBorder="1" applyAlignment="1">
      <alignment horizontal="right" vertical="top"/>
    </xf>
    <xf numFmtId="174" fontId="0" fillId="0" borderId="21" xfId="15" applyNumberFormat="1" applyFont="1" applyFill="1" applyBorder="1" applyAlignment="1">
      <alignment vertical="top"/>
    </xf>
    <xf numFmtId="174" fontId="0" fillId="0" borderId="24" xfId="15" applyNumberFormat="1" applyFont="1" applyFill="1" applyBorder="1" applyAlignment="1">
      <alignment vertical="top"/>
    </xf>
    <xf numFmtId="174" fontId="0" fillId="0" borderId="12" xfId="15" applyNumberFormat="1" applyFont="1" applyFill="1" applyBorder="1" applyAlignment="1">
      <alignment/>
    </xf>
    <xf numFmtId="174" fontId="3" fillId="0" borderId="0" xfId="15" applyNumberFormat="1" applyFont="1" applyFill="1" applyAlignment="1">
      <alignment/>
    </xf>
    <xf numFmtId="0" fontId="13" fillId="0" borderId="15" xfId="0" applyFont="1" applyBorder="1" applyAlignment="1">
      <alignment vertical="top"/>
    </xf>
    <xf numFmtId="0" fontId="13" fillId="0" borderId="17" xfId="0" applyFont="1" applyBorder="1" applyAlignment="1">
      <alignment vertical="top"/>
    </xf>
    <xf numFmtId="0" fontId="13" fillId="0" borderId="5" xfId="0" applyFont="1" applyBorder="1" applyAlignment="1">
      <alignment vertical="top"/>
    </xf>
    <xf numFmtId="0" fontId="13" fillId="0" borderId="6" xfId="0" applyFont="1" applyBorder="1" applyAlignment="1">
      <alignment vertical="top"/>
    </xf>
    <xf numFmtId="0" fontId="0" fillId="0" borderId="5" xfId="0" applyFont="1" applyBorder="1" applyAlignment="1">
      <alignment vertical="top"/>
    </xf>
    <xf numFmtId="0" fontId="9" fillId="0" borderId="0" xfId="0" applyFont="1" applyBorder="1" applyAlignment="1">
      <alignment horizontal="center" vertical="top"/>
    </xf>
    <xf numFmtId="0" fontId="0" fillId="0" borderId="6" xfId="0" applyFont="1" applyBorder="1" applyAlignment="1">
      <alignment vertical="top"/>
    </xf>
    <xf numFmtId="0" fontId="0" fillId="0" borderId="0" xfId="0" applyFont="1" applyBorder="1" applyAlignment="1">
      <alignment horizontal="center" vertical="top"/>
    </xf>
    <xf numFmtId="0" fontId="10" fillId="0" borderId="0" xfId="0" applyFont="1" applyBorder="1" applyAlignment="1">
      <alignment vertical="top"/>
    </xf>
    <xf numFmtId="0" fontId="10" fillId="0" borderId="0" xfId="0" applyFont="1" applyBorder="1" applyAlignment="1">
      <alignment horizontal="center" vertical="top"/>
    </xf>
    <xf numFmtId="174" fontId="0" fillId="0" borderId="0" xfId="0" applyNumberFormat="1" applyFont="1" applyBorder="1" applyAlignment="1">
      <alignment vertical="top"/>
    </xf>
    <xf numFmtId="174" fontId="0" fillId="0" borderId="0" xfId="0" applyNumberFormat="1" applyFont="1" applyBorder="1" applyAlignment="1">
      <alignment horizontal="center" vertical="top"/>
    </xf>
    <xf numFmtId="2" fontId="0" fillId="0" borderId="0" xfId="15" applyNumberFormat="1" applyFont="1" applyBorder="1" applyAlignment="1">
      <alignment vertical="top"/>
    </xf>
    <xf numFmtId="0" fontId="0" fillId="0" borderId="9" xfId="0" applyFont="1" applyBorder="1" applyAlignment="1">
      <alignment vertical="top"/>
    </xf>
    <xf numFmtId="0" fontId="0" fillId="0" borderId="10" xfId="0" applyFont="1" applyBorder="1" applyAlignment="1">
      <alignment vertical="top"/>
    </xf>
    <xf numFmtId="0" fontId="0" fillId="0" borderId="10" xfId="0" applyFont="1" applyBorder="1" applyAlignment="1">
      <alignment horizontal="center" vertical="top"/>
    </xf>
    <xf numFmtId="174" fontId="0" fillId="0" borderId="10" xfId="15" applyNumberFormat="1" applyFont="1" applyBorder="1" applyAlignment="1">
      <alignment vertical="top"/>
    </xf>
    <xf numFmtId="0" fontId="0" fillId="0" borderId="11" xfId="0" applyFont="1" applyBorder="1" applyAlignment="1">
      <alignment vertical="top"/>
    </xf>
    <xf numFmtId="0" fontId="13" fillId="0" borderId="9" xfId="0" applyFont="1" applyBorder="1" applyAlignment="1">
      <alignment vertical="top"/>
    </xf>
    <xf numFmtId="0" fontId="13" fillId="0" borderId="11" xfId="0" applyFont="1" applyBorder="1" applyAlignment="1">
      <alignment vertical="top"/>
    </xf>
    <xf numFmtId="0" fontId="2" fillId="0" borderId="0" xfId="0" applyFont="1" applyBorder="1" applyAlignment="1">
      <alignment vertical="top"/>
    </xf>
    <xf numFmtId="15" fontId="9" fillId="0" borderId="0" xfId="0" applyNumberFormat="1" applyFont="1" applyBorder="1" applyAlignment="1" quotePrefix="1">
      <alignment horizontal="center" vertical="top"/>
    </xf>
    <xf numFmtId="0" fontId="11" fillId="0" borderId="0" xfId="0" applyFont="1" applyBorder="1" applyAlignment="1">
      <alignment horizontal="center" vertical="top"/>
    </xf>
    <xf numFmtId="174" fontId="0" fillId="0" borderId="0" xfId="15" applyNumberFormat="1" applyFont="1" applyBorder="1" applyAlignment="1">
      <alignment horizontal="center" vertical="top"/>
    </xf>
    <xf numFmtId="172" fontId="0" fillId="0" borderId="0" xfId="15" applyNumberFormat="1" applyFont="1" applyBorder="1" applyAlignment="1">
      <alignment horizontal="center" vertical="top"/>
    </xf>
    <xf numFmtId="0" fontId="0" fillId="2" borderId="5" xfId="0" applyFont="1" applyFill="1" applyBorder="1" applyAlignment="1">
      <alignment vertical="top"/>
    </xf>
    <xf numFmtId="0" fontId="0" fillId="2" borderId="0" xfId="0" applyFont="1" applyFill="1" applyBorder="1" applyAlignment="1">
      <alignment vertical="top"/>
    </xf>
    <xf numFmtId="0" fontId="0" fillId="2" borderId="0" xfId="0" applyFont="1" applyFill="1" applyBorder="1" applyAlignment="1">
      <alignment horizontal="center" vertical="top"/>
    </xf>
    <xf numFmtId="0" fontId="0" fillId="2" borderId="6" xfId="0" applyFont="1" applyFill="1" applyBorder="1" applyAlignment="1">
      <alignment vertical="top"/>
    </xf>
    <xf numFmtId="0" fontId="0" fillId="2" borderId="0" xfId="0" applyFont="1" applyFill="1" applyBorder="1" applyAlignment="1">
      <alignment/>
    </xf>
    <xf numFmtId="0" fontId="0" fillId="0" borderId="0" xfId="0" applyFont="1" applyBorder="1" applyAlignment="1">
      <alignment vertical="top" wrapText="1"/>
    </xf>
    <xf numFmtId="0" fontId="0" fillId="0" borderId="5" xfId="0" applyFont="1" applyFill="1" applyBorder="1" applyAlignment="1">
      <alignment vertical="top"/>
    </xf>
    <xf numFmtId="172" fontId="0" fillId="0" borderId="0" xfId="15" applyNumberFormat="1" applyFont="1" applyFill="1" applyBorder="1" applyAlignment="1">
      <alignment horizontal="center" vertical="top"/>
    </xf>
    <xf numFmtId="43" fontId="0" fillId="0" borderId="0" xfId="15" applyFont="1" applyFill="1" applyBorder="1" applyAlignment="1">
      <alignment horizontal="right" vertical="top"/>
    </xf>
    <xf numFmtId="0" fontId="0" fillId="0" borderId="6" xfId="0" applyFont="1" applyFill="1" applyBorder="1" applyAlignment="1">
      <alignment vertical="top"/>
    </xf>
    <xf numFmtId="43" fontId="9" fillId="0" borderId="0" xfId="15" applyFont="1" applyFill="1" applyBorder="1" applyAlignment="1">
      <alignment horizontal="right" vertical="top"/>
    </xf>
    <xf numFmtId="0" fontId="0" fillId="0" borderId="9" xfId="0" applyFont="1" applyFill="1" applyBorder="1" applyAlignment="1">
      <alignment vertical="top"/>
    </xf>
    <xf numFmtId="0" fontId="0" fillId="0" borderId="10" xfId="0" applyFont="1" applyFill="1" applyBorder="1" applyAlignment="1">
      <alignment vertical="top"/>
    </xf>
    <xf numFmtId="172" fontId="0" fillId="0" borderId="10" xfId="15" applyNumberFormat="1" applyFont="1" applyFill="1" applyBorder="1" applyAlignment="1">
      <alignment horizontal="center" vertical="top"/>
    </xf>
    <xf numFmtId="0" fontId="0" fillId="0" borderId="11" xfId="0" applyFont="1" applyFill="1" applyBorder="1" applyAlignment="1">
      <alignment vertical="top"/>
    </xf>
    <xf numFmtId="0" fontId="13" fillId="0" borderId="0" xfId="0" applyFont="1" applyFill="1" applyAlignment="1">
      <alignment vertical="top"/>
    </xf>
    <xf numFmtId="0" fontId="12" fillId="0" borderId="0" xfId="0" applyFont="1" applyFill="1" applyAlignment="1">
      <alignment vertical="top"/>
    </xf>
    <xf numFmtId="0" fontId="16"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37" fontId="9" fillId="0" borderId="27" xfId="0" applyNumberFormat="1" applyFont="1" applyFill="1" applyBorder="1" applyAlignment="1">
      <alignment horizontal="center" vertical="top"/>
    </xf>
    <xf numFmtId="37" fontId="9" fillId="0" borderId="27" xfId="15" applyNumberFormat="1" applyFont="1" applyFill="1" applyBorder="1" applyAlignment="1">
      <alignment horizontal="center" vertical="top"/>
    </xf>
    <xf numFmtId="37" fontId="9" fillId="0" borderId="0" xfId="0" applyNumberFormat="1" applyFont="1" applyFill="1" applyBorder="1" applyAlignment="1">
      <alignment horizontal="right" vertical="top"/>
    </xf>
    <xf numFmtId="37" fontId="9" fillId="0" borderId="0" xfId="15" applyNumberFormat="1" applyFont="1" applyFill="1" applyBorder="1" applyAlignment="1">
      <alignment horizontal="right" vertical="top"/>
    </xf>
    <xf numFmtId="37" fontId="9" fillId="0" borderId="1" xfId="0" applyNumberFormat="1" applyFont="1" applyFill="1" applyBorder="1" applyAlignment="1">
      <alignment horizontal="right" vertical="top"/>
    </xf>
    <xf numFmtId="37" fontId="9" fillId="0" borderId="1" xfId="15" applyNumberFormat="1" applyFont="1" applyFill="1" applyBorder="1" applyAlignment="1">
      <alignment horizontal="right" vertical="top"/>
    </xf>
    <xf numFmtId="37" fontId="0" fillId="0" borderId="7" xfId="0" applyNumberFormat="1" applyFont="1" applyFill="1" applyBorder="1" applyAlignment="1">
      <alignment vertical="top"/>
    </xf>
    <xf numFmtId="37" fontId="0" fillId="0" borderId="12" xfId="0" applyNumberFormat="1" applyFont="1" applyFill="1" applyBorder="1" applyAlignment="1">
      <alignment vertical="top"/>
    </xf>
    <xf numFmtId="37" fontId="0" fillId="0" borderId="8" xfId="0" applyNumberFormat="1" applyFont="1" applyFill="1" applyBorder="1" applyAlignment="1">
      <alignment vertical="top"/>
    </xf>
    <xf numFmtId="37" fontId="0" fillId="0" borderId="7" xfId="15" applyNumberFormat="1" applyFont="1" applyFill="1" applyBorder="1" applyAlignment="1" quotePrefix="1">
      <alignment horizontal="right" vertical="top"/>
    </xf>
    <xf numFmtId="37" fontId="0" fillId="0" borderId="7" xfId="15" applyNumberFormat="1" applyFont="1" applyFill="1" applyBorder="1" applyAlignment="1">
      <alignment vertical="top"/>
    </xf>
    <xf numFmtId="37" fontId="0" fillId="0" borderId="8" xfId="15" applyNumberFormat="1" applyFont="1" applyFill="1" applyBorder="1" applyAlignment="1">
      <alignment vertical="top"/>
    </xf>
    <xf numFmtId="43" fontId="0" fillId="0" borderId="7" xfId="15" applyFont="1" applyFill="1" applyBorder="1" applyAlignment="1">
      <alignment vertical="top"/>
    </xf>
    <xf numFmtId="41" fontId="0" fillId="0" borderId="7" xfId="15" applyNumberFormat="1" applyFont="1" applyFill="1" applyBorder="1" applyAlignment="1">
      <alignment vertical="top"/>
    </xf>
    <xf numFmtId="43" fontId="0" fillId="0" borderId="12" xfId="15" applyFont="1" applyFill="1" applyBorder="1" applyAlignment="1">
      <alignment vertical="top"/>
    </xf>
    <xf numFmtId="37" fontId="0" fillId="0" borderId="13" xfId="0" applyNumberFormat="1" applyFont="1" applyFill="1" applyBorder="1" applyAlignment="1">
      <alignment vertical="top"/>
    </xf>
    <xf numFmtId="37" fontId="0" fillId="0" borderId="23" xfId="0" applyNumberFormat="1" applyFont="1" applyFill="1" applyBorder="1" applyAlignment="1">
      <alignment vertical="top"/>
    </xf>
    <xf numFmtId="37" fontId="0" fillId="0" borderId="14" xfId="0" applyNumberFormat="1" applyFont="1" applyFill="1" applyBorder="1" applyAlignment="1">
      <alignment vertical="top"/>
    </xf>
    <xf numFmtId="43" fontId="0" fillId="0" borderId="27" xfId="15" applyFont="1" applyFill="1" applyBorder="1" applyAlignment="1">
      <alignment vertical="top"/>
    </xf>
    <xf numFmtId="37" fontId="0" fillId="0" borderId="27" xfId="0" applyNumberFormat="1" applyFont="1" applyFill="1" applyBorder="1" applyAlignment="1">
      <alignment vertical="top"/>
    </xf>
    <xf numFmtId="43" fontId="0" fillId="0" borderId="0" xfId="15" applyFont="1" applyFill="1" applyBorder="1" applyAlignment="1">
      <alignment vertical="top"/>
    </xf>
    <xf numFmtId="37" fontId="0" fillId="0" borderId="0" xfId="0" applyNumberFormat="1" applyFont="1" applyFill="1" applyBorder="1" applyAlignment="1">
      <alignment vertical="top"/>
    </xf>
    <xf numFmtId="37" fontId="9" fillId="0" borderId="18" xfId="0" applyNumberFormat="1" applyFont="1" applyFill="1" applyBorder="1" applyAlignment="1">
      <alignment horizontal="right" vertical="top"/>
    </xf>
    <xf numFmtId="37" fontId="9" fillId="0" borderId="18" xfId="15" applyNumberFormat="1" applyFont="1" applyFill="1" applyBorder="1" applyAlignment="1">
      <alignment horizontal="right" vertical="top"/>
    </xf>
    <xf numFmtId="174" fontId="0" fillId="0" borderId="7" xfId="15" applyNumberFormat="1" applyFont="1" applyFill="1" applyBorder="1" applyAlignment="1">
      <alignment vertical="top"/>
    </xf>
    <xf numFmtId="174" fontId="0" fillId="0" borderId="8" xfId="15" applyNumberFormat="1" applyFont="1" applyFill="1" applyBorder="1" applyAlignment="1">
      <alignment vertical="top"/>
    </xf>
    <xf numFmtId="174" fontId="0" fillId="0" borderId="13" xfId="15" applyNumberFormat="1" applyFont="1" applyFill="1" applyBorder="1" applyAlignment="1">
      <alignment vertical="top"/>
    </xf>
    <xf numFmtId="174" fontId="0" fillId="0" borderId="23" xfId="15" applyNumberFormat="1" applyFont="1" applyFill="1" applyBorder="1" applyAlignment="1">
      <alignment vertical="top"/>
    </xf>
    <xf numFmtId="174" fontId="0" fillId="0" borderId="14" xfId="15" applyNumberFormat="1" applyFont="1" applyFill="1" applyBorder="1" applyAlignment="1">
      <alignment vertical="top"/>
    </xf>
    <xf numFmtId="37" fontId="0" fillId="0" borderId="0" xfId="0" applyNumberFormat="1" applyFont="1" applyFill="1" applyAlignment="1">
      <alignment vertical="top"/>
    </xf>
    <xf numFmtId="0" fontId="9" fillId="0" borderId="0" xfId="0" applyFont="1" applyBorder="1" applyAlignment="1">
      <alignment horizontal="center" vertical="top" wrapText="1"/>
    </xf>
    <xf numFmtId="49" fontId="6" fillId="0" borderId="0" xfId="15" applyNumberFormat="1" applyFont="1" applyBorder="1" applyAlignment="1">
      <alignment horizontal="center"/>
    </xf>
    <xf numFmtId="0" fontId="0" fillId="0" borderId="28" xfId="0" applyFont="1" applyBorder="1" applyAlignment="1">
      <alignment vertical="top"/>
    </xf>
    <xf numFmtId="0" fontId="9" fillId="0" borderId="7" xfId="0" applyFont="1" applyBorder="1" applyAlignment="1">
      <alignment horizontal="right" vertical="top"/>
    </xf>
    <xf numFmtId="0" fontId="0" fillId="0" borderId="7" xfId="0" applyFont="1" applyBorder="1" applyAlignment="1">
      <alignment horizontal="right" vertical="top"/>
    </xf>
    <xf numFmtId="14" fontId="9" fillId="0" borderId="7" xfId="0" applyNumberFormat="1" applyFont="1" applyBorder="1" applyAlignment="1">
      <alignment horizontal="center" vertical="top"/>
    </xf>
    <xf numFmtId="174" fontId="0" fillId="0" borderId="7" xfId="15" applyNumberFormat="1" applyFont="1" applyBorder="1" applyAlignment="1">
      <alignment vertical="top"/>
    </xf>
    <xf numFmtId="174" fontId="0" fillId="0" borderId="29" xfId="15" applyNumberFormat="1" applyFont="1" applyBorder="1" applyAlignment="1">
      <alignment vertical="top"/>
    </xf>
    <xf numFmtId="0" fontId="13" fillId="0" borderId="15" xfId="0" applyFont="1" applyFill="1" applyBorder="1" applyAlignment="1">
      <alignment vertical="top"/>
    </xf>
    <xf numFmtId="0" fontId="13" fillId="0" borderId="17" xfId="0" applyFont="1" applyFill="1" applyBorder="1" applyAlignment="1">
      <alignment vertical="top"/>
    </xf>
    <xf numFmtId="0" fontId="12" fillId="0" borderId="5" xfId="0" applyFont="1" applyFill="1" applyBorder="1" applyAlignment="1">
      <alignment vertical="top"/>
    </xf>
    <xf numFmtId="0" fontId="12" fillId="0" borderId="6" xfId="0" applyFont="1" applyFill="1" applyBorder="1" applyAlignment="1">
      <alignment vertical="top"/>
    </xf>
    <xf numFmtId="0" fontId="13" fillId="0" borderId="5" xfId="0" applyFont="1" applyFill="1" applyBorder="1" applyAlignment="1">
      <alignment vertical="top"/>
    </xf>
    <xf numFmtId="0" fontId="13" fillId="0" borderId="6" xfId="0" applyFont="1" applyFill="1" applyBorder="1" applyAlignment="1">
      <alignment vertical="top"/>
    </xf>
    <xf numFmtId="37" fontId="9" fillId="0" borderId="0" xfId="0" applyNumberFormat="1" applyFont="1" applyFill="1" applyBorder="1" applyAlignment="1">
      <alignment vertical="top"/>
    </xf>
    <xf numFmtId="37" fontId="9" fillId="0" borderId="0" xfId="0" applyNumberFormat="1" applyFont="1" applyFill="1" applyBorder="1" applyAlignment="1">
      <alignment horizontal="center" vertical="top"/>
    </xf>
    <xf numFmtId="0" fontId="0" fillId="0" borderId="5" xfId="0" applyFont="1" applyFill="1" applyBorder="1" applyAlignment="1">
      <alignment horizontal="right" vertical="top"/>
    </xf>
    <xf numFmtId="0" fontId="0" fillId="0" borderId="0" xfId="0" applyFont="1" applyFill="1" applyBorder="1" applyAlignment="1">
      <alignment horizontal="right" vertical="top"/>
    </xf>
    <xf numFmtId="0" fontId="0" fillId="0" borderId="6" xfId="0" applyFont="1" applyFill="1" applyBorder="1" applyAlignment="1">
      <alignment horizontal="right" vertical="top"/>
    </xf>
    <xf numFmtId="0" fontId="0" fillId="0" borderId="5" xfId="0" applyFont="1" applyFill="1" applyBorder="1" applyAlignment="1">
      <alignment horizontal="center" vertical="top"/>
    </xf>
    <xf numFmtId="0" fontId="0" fillId="0" borderId="0" xfId="0" applyFont="1" applyFill="1" applyBorder="1" applyAlignment="1">
      <alignment horizontal="center" vertical="top"/>
    </xf>
    <xf numFmtId="0" fontId="0" fillId="0" borderId="6" xfId="0" applyFont="1" applyFill="1" applyBorder="1" applyAlignment="1">
      <alignment horizontal="center" vertical="top"/>
    </xf>
    <xf numFmtId="0" fontId="17" fillId="0" borderId="0" xfId="0" applyFont="1" applyFill="1" applyBorder="1" applyAlignment="1">
      <alignment horizontal="left" vertical="top"/>
    </xf>
    <xf numFmtId="0" fontId="0" fillId="0" borderId="0" xfId="0" applyFont="1" applyFill="1" applyBorder="1" applyAlignment="1">
      <alignment horizontal="left" vertical="top"/>
    </xf>
    <xf numFmtId="37" fontId="0" fillId="0" borderId="10" xfId="0" applyNumberFormat="1" applyFont="1" applyFill="1" applyBorder="1" applyAlignment="1">
      <alignment vertical="top"/>
    </xf>
    <xf numFmtId="0" fontId="16" fillId="0" borderId="15" xfId="0" applyFont="1" applyFill="1" applyBorder="1" applyAlignment="1">
      <alignment vertical="top"/>
    </xf>
    <xf numFmtId="0" fontId="16" fillId="0" borderId="17" xfId="0" applyFont="1" applyFill="1" applyBorder="1" applyAlignment="1">
      <alignment vertical="top"/>
    </xf>
    <xf numFmtId="0" fontId="16" fillId="0" borderId="9" xfId="0" applyFont="1" applyFill="1" applyBorder="1" applyAlignment="1">
      <alignment vertical="top"/>
    </xf>
    <xf numFmtId="0" fontId="16" fillId="0" borderId="11" xfId="0" applyFont="1" applyFill="1" applyBorder="1" applyAlignment="1">
      <alignment vertical="top"/>
    </xf>
    <xf numFmtId="0" fontId="9" fillId="0" borderId="23" xfId="0" applyFont="1" applyFill="1" applyBorder="1" applyAlignment="1">
      <alignment horizontal="right" vertical="top" wrapText="1"/>
    </xf>
    <xf numFmtId="174" fontId="9" fillId="0" borderId="12" xfId="15" applyNumberFormat="1" applyFont="1" applyFill="1" applyBorder="1" applyAlignment="1">
      <alignment horizontal="right" vertical="top"/>
    </xf>
    <xf numFmtId="174" fontId="0" fillId="0" borderId="12" xfId="15" applyNumberFormat="1" applyFont="1" applyFill="1" applyBorder="1" applyAlignment="1" applyProtection="1">
      <alignment horizontal="right"/>
      <protection/>
    </xf>
    <xf numFmtId="174" fontId="0" fillId="0" borderId="21" xfId="15" applyNumberFormat="1" applyFont="1" applyFill="1" applyBorder="1" applyAlignment="1" applyProtection="1">
      <alignment horizontal="right"/>
      <protection/>
    </xf>
    <xf numFmtId="174" fontId="0" fillId="0" borderId="23" xfId="15" applyNumberFormat="1" applyFont="1" applyFill="1" applyBorder="1" applyAlignment="1" applyProtection="1">
      <alignment horizontal="right"/>
      <protection/>
    </xf>
    <xf numFmtId="174" fontId="0" fillId="0" borderId="24" xfId="15" applyNumberFormat="1" applyFont="1" applyFill="1" applyBorder="1" applyAlignment="1">
      <alignment horizontal="right" vertical="top"/>
    </xf>
    <xf numFmtId="0" fontId="12" fillId="0" borderId="10" xfId="0" applyFont="1" applyBorder="1" applyAlignment="1">
      <alignment vertical="top"/>
    </xf>
    <xf numFmtId="0" fontId="13" fillId="0" borderId="10" xfId="0" applyFont="1" applyFill="1" applyBorder="1" applyAlignment="1">
      <alignment vertical="top"/>
    </xf>
    <xf numFmtId="0" fontId="12" fillId="0" borderId="0" xfId="0" applyFont="1" applyFill="1" applyBorder="1" applyAlignment="1">
      <alignment vertical="top"/>
    </xf>
    <xf numFmtId="0" fontId="9" fillId="0" borderId="0" xfId="0" applyFont="1" applyBorder="1" applyAlignment="1">
      <alignment vertical="top"/>
    </xf>
    <xf numFmtId="174" fontId="9" fillId="0" borderId="0" xfId="15" applyNumberFormat="1" applyFont="1" applyBorder="1" applyAlignment="1" applyProtection="1">
      <alignment horizontal="left"/>
      <protection/>
    </xf>
    <xf numFmtId="174" fontId="0" fillId="0" borderId="0" xfId="15" applyNumberFormat="1" applyFont="1" applyBorder="1" applyAlignment="1" applyProtection="1">
      <alignment horizontal="left"/>
      <protection/>
    </xf>
    <xf numFmtId="174" fontId="17" fillId="0" borderId="0" xfId="15" applyNumberFormat="1" applyFont="1" applyBorder="1" applyAlignment="1" applyProtection="1">
      <alignment horizontal="left"/>
      <protection/>
    </xf>
    <xf numFmtId="174" fontId="30" fillId="0" borderId="0" xfId="15" applyNumberFormat="1" applyFont="1" applyBorder="1" applyAlignment="1" applyProtection="1">
      <alignment horizontal="left"/>
      <protection/>
    </xf>
    <xf numFmtId="174" fontId="18" fillId="0" borderId="0" xfId="15" applyNumberFormat="1" applyFont="1" applyBorder="1" applyAlignment="1" applyProtection="1">
      <alignment horizontal="left"/>
      <protection/>
    </xf>
    <xf numFmtId="0" fontId="9" fillId="0" borderId="10" xfId="0" applyFont="1" applyBorder="1" applyAlignment="1">
      <alignment vertical="top"/>
    </xf>
    <xf numFmtId="174" fontId="0" fillId="0" borderId="10" xfId="15" applyNumberFormat="1" applyFont="1" applyBorder="1" applyAlignment="1">
      <alignment horizontal="right" vertical="top"/>
    </xf>
    <xf numFmtId="174" fontId="0" fillId="0" borderId="10" xfId="15" applyNumberFormat="1" applyFont="1" applyFill="1" applyBorder="1" applyAlignment="1">
      <alignment horizontal="right" vertical="top"/>
    </xf>
    <xf numFmtId="49" fontId="3" fillId="0" borderId="0" xfId="15" applyNumberFormat="1" applyFont="1" applyAlignment="1">
      <alignment horizontal="right"/>
    </xf>
    <xf numFmtId="0" fontId="3" fillId="0" borderId="0" xfId="0" applyNumberFormat="1" applyFont="1" applyAlignment="1">
      <alignment horizontal="justify" vertical="top" wrapText="1"/>
    </xf>
    <xf numFmtId="0" fontId="0" fillId="0" borderId="0" xfId="0" applyAlignment="1">
      <alignment horizontal="center" wrapText="1"/>
    </xf>
    <xf numFmtId="0" fontId="27" fillId="0" borderId="5" xfId="0" applyFont="1" applyBorder="1" applyAlignment="1">
      <alignment horizontal="center" wrapText="1"/>
    </xf>
    <xf numFmtId="0" fontId="0" fillId="0" borderId="0" xfId="0" applyAlignment="1">
      <alignment wrapText="1"/>
    </xf>
    <xf numFmtId="0" fontId="0" fillId="0" borderId="6" xfId="0" applyBorder="1" applyAlignment="1">
      <alignment wrapText="1"/>
    </xf>
    <xf numFmtId="0" fontId="28" fillId="0" borderId="5" xfId="0" applyFont="1" applyBorder="1" applyAlignment="1">
      <alignment horizontal="center" wrapText="1"/>
    </xf>
    <xf numFmtId="39" fontId="0" fillId="0" borderId="25" xfId="0" applyNumberFormat="1" applyFont="1" applyFill="1" applyBorder="1" applyAlignment="1">
      <alignment horizontal="center"/>
    </xf>
    <xf numFmtId="39" fontId="0" fillId="0" borderId="1" xfId="0" applyNumberFormat="1" applyFont="1" applyFill="1" applyBorder="1" applyAlignment="1">
      <alignment horizontal="center"/>
    </xf>
    <xf numFmtId="39" fontId="0" fillId="0" borderId="30" xfId="0" applyNumberFormat="1"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horizontal="center"/>
    </xf>
    <xf numFmtId="0" fontId="12" fillId="0" borderId="17" xfId="0" applyFont="1" applyFill="1" applyBorder="1" applyAlignment="1">
      <alignment horizontal="center"/>
    </xf>
    <xf numFmtId="0" fontId="19" fillId="0" borderId="16" xfId="0" applyFont="1" applyFill="1" applyBorder="1" applyAlignment="1">
      <alignment horizontal="justify" wrapText="1"/>
    </xf>
    <xf numFmtId="0" fontId="0" fillId="0" borderId="0" xfId="0" applyFill="1" applyAlignment="1">
      <alignment wrapText="1"/>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12" fillId="0" borderId="9" xfId="0" applyFont="1" applyFill="1" applyBorder="1" applyAlignment="1">
      <alignment horizontal="center"/>
    </xf>
    <xf numFmtId="0" fontId="12" fillId="0" borderId="10" xfId="0" applyFont="1" applyFill="1" applyBorder="1" applyAlignment="1">
      <alignment horizontal="center"/>
    </xf>
    <xf numFmtId="0" fontId="12" fillId="0" borderId="11" xfId="0" applyFont="1" applyFill="1" applyBorder="1" applyAlignment="1">
      <alignment horizontal="center"/>
    </xf>
    <xf numFmtId="37" fontId="20" fillId="0" borderId="34" xfId="0" applyNumberFormat="1" applyFont="1" applyFill="1" applyBorder="1" applyAlignment="1">
      <alignment horizontal="center" vertical="center"/>
    </xf>
    <xf numFmtId="37" fontId="20" fillId="0" borderId="27" xfId="0" applyNumberFormat="1" applyFont="1" applyFill="1" applyBorder="1" applyAlignment="1">
      <alignment horizontal="center" vertical="center"/>
    </xf>
    <xf numFmtId="37" fontId="20" fillId="0" borderId="35" xfId="0" applyNumberFormat="1" applyFont="1" applyFill="1" applyBorder="1" applyAlignment="1">
      <alignment horizontal="center" vertical="center"/>
    </xf>
    <xf numFmtId="37" fontId="20" fillId="0" borderId="25" xfId="0" applyNumberFormat="1" applyFont="1" applyFill="1" applyBorder="1" applyAlignment="1">
      <alignment horizontal="center" vertical="center"/>
    </xf>
    <xf numFmtId="37" fontId="20" fillId="0" borderId="1" xfId="0" applyNumberFormat="1" applyFont="1" applyFill="1" applyBorder="1" applyAlignment="1">
      <alignment horizontal="center" vertical="center"/>
    </xf>
    <xf numFmtId="37" fontId="20" fillId="0" borderId="30" xfId="0" applyNumberFormat="1" applyFont="1" applyFill="1" applyBorder="1" applyAlignment="1">
      <alignment horizontal="center" vertical="center"/>
    </xf>
    <xf numFmtId="0" fontId="0" fillId="0" borderId="6" xfId="0" applyBorder="1" applyAlignment="1">
      <alignment horizontal="center" wrapText="1"/>
    </xf>
    <xf numFmtId="0" fontId="12" fillId="0" borderId="5" xfId="0" applyFont="1" applyFill="1" applyBorder="1" applyAlignment="1">
      <alignment horizontal="center"/>
    </xf>
    <xf numFmtId="0" fontId="12" fillId="0" borderId="0" xfId="0" applyFont="1" applyFill="1" applyBorder="1" applyAlignment="1">
      <alignment horizontal="center"/>
    </xf>
    <xf numFmtId="0" fontId="12" fillId="0" borderId="6" xfId="0" applyFont="1" applyFill="1" applyBorder="1" applyAlignment="1">
      <alignment horizontal="center"/>
    </xf>
    <xf numFmtId="0" fontId="0" fillId="0" borderId="0" xfId="0" applyFont="1" applyAlignment="1">
      <alignment horizontal="justify" vertical="top" wrapText="1"/>
    </xf>
    <xf numFmtId="0" fontId="12"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0" xfId="0" applyFont="1" applyAlignment="1">
      <alignment horizontal="center" vertical="top"/>
    </xf>
    <xf numFmtId="174" fontId="6" fillId="0" borderId="23" xfId="15" applyNumberFormat="1" applyFont="1" applyBorder="1" applyAlignment="1">
      <alignment horizontal="center"/>
    </xf>
    <xf numFmtId="0" fontId="9" fillId="0" borderId="0" xfId="0" applyFont="1" applyAlignment="1">
      <alignment horizontal="justify" vertical="top" wrapText="1"/>
    </xf>
    <xf numFmtId="0" fontId="9" fillId="0" borderId="0" xfId="0" applyFont="1" applyAlignment="1">
      <alignment vertical="top" wrapText="1"/>
    </xf>
    <xf numFmtId="0" fontId="0" fillId="0" borderId="0" xfId="0" applyFont="1" applyAlignment="1">
      <alignment vertical="top" wrapText="1"/>
    </xf>
    <xf numFmtId="0" fontId="12" fillId="0" borderId="16" xfId="0" applyFont="1" applyFill="1" applyBorder="1" applyAlignment="1">
      <alignment horizontal="center" vertical="top"/>
    </xf>
    <xf numFmtId="0" fontId="9" fillId="0" borderId="18" xfId="0" applyFont="1" applyBorder="1" applyAlignment="1">
      <alignment horizontal="center" vertical="top" wrapText="1"/>
    </xf>
    <xf numFmtId="0" fontId="9" fillId="0" borderId="12" xfId="0" applyFont="1" applyBorder="1" applyAlignment="1">
      <alignment horizontal="center" vertical="top" wrapText="1"/>
    </xf>
    <xf numFmtId="0" fontId="12" fillId="0" borderId="10" xfId="0" applyFont="1" applyBorder="1" applyAlignment="1">
      <alignment horizontal="center" vertical="top"/>
    </xf>
    <xf numFmtId="0" fontId="0" fillId="0" borderId="0" xfId="0" applyFont="1" applyAlignment="1">
      <alignment horizontal="left" vertical="top" wrapText="1"/>
    </xf>
    <xf numFmtId="0" fontId="13" fillId="0" borderId="0" xfId="0" applyFont="1" applyFill="1" applyBorder="1" applyAlignment="1">
      <alignment horizontal="center" vertical="top"/>
    </xf>
    <xf numFmtId="0" fontId="15" fillId="0" borderId="16" xfId="0" applyFont="1" applyFill="1" applyBorder="1" applyAlignment="1">
      <alignment horizontal="center" vertical="top" wrapText="1"/>
    </xf>
    <xf numFmtId="0" fontId="13" fillId="0" borderId="16" xfId="0" applyFont="1" applyFill="1" applyBorder="1" applyAlignment="1">
      <alignment horizontal="center"/>
    </xf>
    <xf numFmtId="0" fontId="13" fillId="0" borderId="10" xfId="0" applyFont="1" applyFill="1" applyBorder="1" applyAlignment="1">
      <alignment horizontal="center"/>
    </xf>
    <xf numFmtId="37" fontId="9" fillId="0" borderId="18" xfId="0" applyNumberFormat="1" applyFont="1" applyFill="1" applyBorder="1" applyAlignment="1">
      <alignment horizontal="center" vertical="top" wrapText="1"/>
    </xf>
    <xf numFmtId="37" fontId="9" fillId="0" borderId="21" xfId="0" applyNumberFormat="1" applyFont="1" applyFill="1" applyBorder="1" applyAlignment="1">
      <alignment horizontal="center" vertical="top" wrapText="1"/>
    </xf>
    <xf numFmtId="37" fontId="9" fillId="0" borderId="35" xfId="15" applyNumberFormat="1" applyFont="1" applyFill="1" applyBorder="1" applyAlignment="1">
      <alignment horizontal="center" vertical="top"/>
    </xf>
    <xf numFmtId="37" fontId="9" fillId="0" borderId="30" xfId="15" applyNumberFormat="1" applyFont="1" applyFill="1" applyBorder="1" applyAlignment="1">
      <alignment horizontal="center" vertical="top"/>
    </xf>
    <xf numFmtId="37" fontId="9" fillId="0" borderId="34" xfId="0" applyNumberFormat="1" applyFont="1" applyFill="1" applyBorder="1" applyAlignment="1">
      <alignment horizontal="center" vertical="top" wrapText="1"/>
    </xf>
    <xf numFmtId="37" fontId="9" fillId="0" borderId="25" xfId="0" applyNumberFormat="1" applyFont="1" applyFill="1" applyBorder="1" applyAlignment="1">
      <alignment horizontal="center" vertical="top" wrapText="1"/>
    </xf>
    <xf numFmtId="0" fontId="12" fillId="0" borderId="0" xfId="0" applyFont="1" applyFill="1" applyBorder="1" applyAlignment="1">
      <alignment horizontal="center" vertical="top"/>
    </xf>
    <xf numFmtId="0" fontId="13" fillId="0" borderId="0" xfId="0" applyFont="1" applyAlignment="1">
      <alignment horizontal="center" vertical="top"/>
    </xf>
    <xf numFmtId="0" fontId="12" fillId="0" borderId="16" xfId="0" applyFont="1" applyBorder="1" applyAlignment="1">
      <alignment horizontal="center" vertical="top"/>
    </xf>
    <xf numFmtId="174" fontId="6" fillId="0" borderId="0" xfId="15" applyNumberFormat="1" applyFont="1" applyAlignment="1">
      <alignment horizontal="right"/>
    </xf>
    <xf numFmtId="0" fontId="2" fillId="0" borderId="0" xfId="0" applyFont="1" applyFill="1" applyAlignment="1">
      <alignment horizontal="justify" wrapText="1"/>
    </xf>
    <xf numFmtId="0" fontId="2" fillId="0" borderId="0" xfId="0" applyFont="1" applyFill="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horizontal="justify" vertical="top" wrapText="1"/>
    </xf>
    <xf numFmtId="0" fontId="3" fillId="0" borderId="0" xfId="0" applyFont="1" applyFill="1" applyAlignment="1">
      <alignment wrapText="1"/>
    </xf>
    <xf numFmtId="0"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174" fontId="5" fillId="0" borderId="0" xfId="15" applyNumberFormat="1" applyFont="1" applyFill="1" applyAlignment="1">
      <alignment horizontal="right"/>
    </xf>
    <xf numFmtId="0" fontId="0" fillId="0" borderId="0" xfId="0" applyFill="1" applyAlignment="1">
      <alignment horizontal="center" wrapText="1"/>
    </xf>
    <xf numFmtId="174" fontId="6" fillId="0" borderId="0" xfId="15" applyNumberFormat="1" applyFont="1" applyAlignment="1">
      <alignment horizontal="center"/>
    </xf>
    <xf numFmtId="0" fontId="3" fillId="0" borderId="0" xfId="0" applyFont="1" applyAlignment="1">
      <alignment horizontal="justify" vertical="top" wrapText="1"/>
    </xf>
    <xf numFmtId="0" fontId="2" fillId="0" borderId="0" xfId="0" applyFont="1" applyAlignment="1">
      <alignment vertical="top" wrapText="1"/>
    </xf>
    <xf numFmtId="0" fontId="0" fillId="0" borderId="0" xfId="0" applyAlignment="1">
      <alignment vertical="top" wrapText="1"/>
    </xf>
    <xf numFmtId="0" fontId="3" fillId="0" borderId="0" xfId="0" applyNumberFormat="1" applyFont="1" applyAlignment="1">
      <alignment horizontal="justify" vertical="top" wrapText="1"/>
    </xf>
    <xf numFmtId="0" fontId="6" fillId="0" borderId="0" xfId="0" applyFont="1" applyAlignment="1">
      <alignment horizontal="right" vertical="top" wrapText="1"/>
    </xf>
    <xf numFmtId="0" fontId="3" fillId="0" borderId="0" xfId="0" applyFont="1" applyAlignment="1" applyProtection="1">
      <alignment vertical="top" wrapText="1"/>
      <protection locked="0"/>
    </xf>
    <xf numFmtId="0" fontId="3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28575</xdr:rowOff>
    </xdr:from>
    <xdr:to>
      <xdr:col>5</xdr:col>
      <xdr:colOff>638175</xdr:colOff>
      <xdr:row>7</xdr:row>
      <xdr:rowOff>76200</xdr:rowOff>
    </xdr:to>
    <xdr:pic>
      <xdr:nvPicPr>
        <xdr:cNvPr id="1" name="Picture 1"/>
        <xdr:cNvPicPr preferRelativeResize="1">
          <a:picLocks noChangeAspect="1"/>
        </xdr:cNvPicPr>
      </xdr:nvPicPr>
      <xdr:blipFill>
        <a:blip r:embed="rId1"/>
        <a:stretch>
          <a:fillRect/>
        </a:stretch>
      </xdr:blipFill>
      <xdr:spPr>
        <a:xfrm>
          <a:off x="2771775" y="28575"/>
          <a:ext cx="176212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183</xdr:row>
      <xdr:rowOff>85725</xdr:rowOff>
    </xdr:from>
    <xdr:to>
      <xdr:col>7</xdr:col>
      <xdr:colOff>828675</xdr:colOff>
      <xdr:row>211</xdr:row>
      <xdr:rowOff>9525</xdr:rowOff>
    </xdr:to>
    <xdr:sp>
      <xdr:nvSpPr>
        <xdr:cNvPr id="1" name="TextBox 1"/>
        <xdr:cNvSpPr txBox="1">
          <a:spLocks noChangeArrowheads="1"/>
        </xdr:cNvSpPr>
      </xdr:nvSpPr>
      <xdr:spPr>
        <a:xfrm>
          <a:off x="361950" y="32899350"/>
          <a:ext cx="5943600" cy="4457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For the full year ending 30th September 2005, the Group revenue was 46% higher year-on-year (yoy) as compared to preceding year (on a proforma basis) as strong demand for process equipment in the oil &amp; gas and petrochemical sectors continued to boost performance at the Fabrication division. Likewise, gross profit rose by 52% from RM18.8 million to RM28.5 million with further assistance from slight gain in overall margin from 21% to 22%. Other operating income comprises mainly of forex gain RM604,386 and interest income RM539,349, was maintained at RM1.4 million over the period. Notwithstanding the relatively large increase in turnover, the Group’s operating expenses rose by only 8%, this efficiency gain also contributed to the 90% increase in profit from operation, by RM9.0 million to RM19.0 million.
Even though the sharp increase in operating activities has raised working capital requirement, the group’s relatively strong operating cash flow contributed to its cash position of RM27.0 million at 30th September 2005. This has also reduced finance costs (mainly for trade bills and performance bonds) by 19% to RM1.7 million, despite increased operating activities. The preceding period pretax loss included a total of RM16.45 million write-offs on loss on transfer of NCK Corporation Berhad and other listing expenses. The Fabrication division accounted for 96% of the pretax profit while the Industrial Testing division also riding on the buoyant fabrication sector contributed to the balance. The Mechanical &amp; Electrical division continued to operate under difficult conditions and incurred a marginal loss of RM0.6 million. 
Resulting for the increase turnover and efficiency gain, the full year 30th September 2005 pretax profit of RM17.4 million was 115% higher yoy vis-a-vis FY2004 (on proforma basis and after adjustment for the write-offs) of RM8.1million. Profit after taxation rose to RM12.4 million from adjusted RM5.5 million over the period.
</a:t>
          </a:r>
        </a:p>
      </xdr:txBody>
    </xdr:sp>
    <xdr:clientData/>
  </xdr:twoCellAnchor>
  <xdr:twoCellAnchor>
    <xdr:from>
      <xdr:col>1</xdr:col>
      <xdr:colOff>9525</xdr:colOff>
      <xdr:row>225</xdr:row>
      <xdr:rowOff>85725</xdr:rowOff>
    </xdr:from>
    <xdr:to>
      <xdr:col>7</xdr:col>
      <xdr:colOff>847725</xdr:colOff>
      <xdr:row>230</xdr:row>
      <xdr:rowOff>171450</xdr:rowOff>
    </xdr:to>
    <xdr:sp>
      <xdr:nvSpPr>
        <xdr:cNvPr id="2" name="TextBox 9"/>
        <xdr:cNvSpPr txBox="1">
          <a:spLocks noChangeArrowheads="1"/>
        </xdr:cNvSpPr>
      </xdr:nvSpPr>
      <xdr:spPr>
        <a:xfrm>
          <a:off x="361950" y="40090725"/>
          <a:ext cx="5962650" cy="1038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The Fabrication division is operating near its current full capacity, the marginal 3% dip in turnover is primarily due to the timing of ‘orders completion’ and hence recognition of revenue. Demand remained very strong. However, the 31% or RM2.8 million declines in gross profit for the 4th Quarter were principally due to provisions of late delivery charges (LADs) and some cost overruns arising mainly from variation orders.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workbookViewId="0" topLeftCell="A1">
      <selection activeCell="B4" sqref="B4"/>
    </sheetView>
  </sheetViews>
  <sheetFormatPr defaultColWidth="9.140625" defaultRowHeight="12.75"/>
  <cols>
    <col min="1" max="1" width="5.28125" style="102" customWidth="1"/>
    <col min="2" max="2" width="35.28125" style="102" customWidth="1"/>
    <col min="3" max="3" width="0.9921875" style="102" customWidth="1"/>
    <col min="4" max="4" width="16.140625" style="102" customWidth="1"/>
    <col min="5" max="5" width="0.71875" style="102" customWidth="1"/>
    <col min="6" max="6" width="15.8515625" style="102" customWidth="1"/>
    <col min="7" max="7" width="1.1484375" style="102" customWidth="1"/>
    <col min="8" max="8" width="1.28515625" style="102" customWidth="1"/>
    <col min="9" max="9" width="16.140625" style="102" customWidth="1"/>
    <col min="10" max="10" width="0.9921875" style="102" customWidth="1"/>
    <col min="11" max="11" width="18.140625" style="102" customWidth="1"/>
    <col min="12" max="12" width="1.28515625" style="102" customWidth="1"/>
    <col min="13" max="16384" width="9.140625" style="102" customWidth="1"/>
  </cols>
  <sheetData>
    <row r="1" spans="1:12" ht="12.75">
      <c r="A1" s="120"/>
      <c r="B1" s="121"/>
      <c r="C1" s="121"/>
      <c r="D1" s="121"/>
      <c r="E1" s="121"/>
      <c r="F1" s="121"/>
      <c r="G1" s="121"/>
      <c r="H1" s="121"/>
      <c r="I1" s="121"/>
      <c r="J1" s="121"/>
      <c r="K1" s="121"/>
      <c r="L1" s="122"/>
    </row>
    <row r="2" spans="1:12" ht="12.75">
      <c r="A2" s="123"/>
      <c r="B2" s="95"/>
      <c r="C2" s="95"/>
      <c r="D2" s="95"/>
      <c r="E2" s="95"/>
      <c r="F2" s="95"/>
      <c r="G2" s="95"/>
      <c r="H2" s="95"/>
      <c r="I2" s="95"/>
      <c r="J2" s="95"/>
      <c r="K2" s="95"/>
      <c r="L2" s="124"/>
    </row>
    <row r="3" spans="1:12" ht="12.75">
      <c r="A3" s="123"/>
      <c r="B3" s="95"/>
      <c r="C3" s="95"/>
      <c r="D3" s="95"/>
      <c r="E3" s="95"/>
      <c r="F3" s="95"/>
      <c r="G3" s="95"/>
      <c r="H3" s="95"/>
      <c r="I3" s="95"/>
      <c r="J3" s="95"/>
      <c r="K3" s="95"/>
      <c r="L3" s="124"/>
    </row>
    <row r="4" spans="1:12" ht="12.75">
      <c r="A4" s="123"/>
      <c r="B4" s="95"/>
      <c r="C4" s="95"/>
      <c r="D4" s="95"/>
      <c r="E4" s="95"/>
      <c r="F4" s="95"/>
      <c r="G4" s="95"/>
      <c r="H4" s="95"/>
      <c r="I4" s="95"/>
      <c r="J4" s="95"/>
      <c r="K4" s="95"/>
      <c r="L4" s="124"/>
    </row>
    <row r="5" spans="1:12" ht="12.75">
      <c r="A5" s="123"/>
      <c r="B5" s="95"/>
      <c r="C5" s="95"/>
      <c r="D5" s="95"/>
      <c r="E5" s="95"/>
      <c r="F5" s="95"/>
      <c r="G5" s="95"/>
      <c r="H5" s="95"/>
      <c r="I5" s="95"/>
      <c r="J5" s="95"/>
      <c r="K5" s="95"/>
      <c r="L5" s="124"/>
    </row>
    <row r="6" spans="1:12" ht="12.75">
      <c r="A6" s="123"/>
      <c r="B6" s="95"/>
      <c r="C6" s="95"/>
      <c r="D6" s="95"/>
      <c r="E6" s="95"/>
      <c r="F6" s="95"/>
      <c r="G6" s="95"/>
      <c r="H6" s="95"/>
      <c r="I6" s="95"/>
      <c r="J6" s="95"/>
      <c r="K6" s="95"/>
      <c r="L6" s="124"/>
    </row>
    <row r="7" spans="1:12" ht="12.75">
      <c r="A7" s="123"/>
      <c r="B7" s="95"/>
      <c r="C7" s="95"/>
      <c r="D7" s="95"/>
      <c r="E7" s="95"/>
      <c r="F7" s="95"/>
      <c r="G7" s="95"/>
      <c r="H7" s="95"/>
      <c r="I7" s="95"/>
      <c r="J7" s="95"/>
      <c r="K7" s="95"/>
      <c r="L7" s="124"/>
    </row>
    <row r="8" spans="1:12" ht="12.75">
      <c r="A8" s="123"/>
      <c r="B8" s="95"/>
      <c r="C8" s="95"/>
      <c r="D8" s="95"/>
      <c r="E8" s="95"/>
      <c r="F8" s="95"/>
      <c r="G8" s="95"/>
      <c r="H8" s="95"/>
      <c r="I8" s="95"/>
      <c r="J8" s="95"/>
      <c r="K8" s="95"/>
      <c r="L8" s="124"/>
    </row>
    <row r="9" spans="1:12" ht="18.75" customHeight="1">
      <c r="A9" s="375" t="s">
        <v>36</v>
      </c>
      <c r="B9" s="376"/>
      <c r="C9" s="376"/>
      <c r="D9" s="376"/>
      <c r="E9" s="376"/>
      <c r="F9" s="376"/>
      <c r="G9" s="376"/>
      <c r="H9" s="376"/>
      <c r="I9" s="376"/>
      <c r="J9" s="376"/>
      <c r="K9" s="376"/>
      <c r="L9" s="377"/>
    </row>
    <row r="10" spans="1:12" ht="12.75">
      <c r="A10" s="378" t="s">
        <v>271</v>
      </c>
      <c r="B10" s="376"/>
      <c r="C10" s="376"/>
      <c r="D10" s="376"/>
      <c r="E10" s="376"/>
      <c r="F10" s="376"/>
      <c r="G10" s="376"/>
      <c r="H10" s="376"/>
      <c r="I10" s="376"/>
      <c r="J10" s="376"/>
      <c r="K10" s="376"/>
      <c r="L10" s="377"/>
    </row>
    <row r="11" spans="1:12" ht="12.75">
      <c r="A11" s="378" t="s">
        <v>272</v>
      </c>
      <c r="B11" s="374"/>
      <c r="C11" s="374"/>
      <c r="D11" s="374"/>
      <c r="E11" s="374"/>
      <c r="F11" s="374"/>
      <c r="G11" s="374"/>
      <c r="H11" s="374"/>
      <c r="I11" s="374"/>
      <c r="J11" s="374"/>
      <c r="K11" s="374"/>
      <c r="L11" s="399"/>
    </row>
    <row r="12" spans="1:12" ht="12.75">
      <c r="A12" s="125"/>
      <c r="B12" s="74"/>
      <c r="C12" s="95"/>
      <c r="D12" s="126"/>
      <c r="E12" s="126"/>
      <c r="F12" s="126"/>
      <c r="G12" s="126"/>
      <c r="H12" s="126"/>
      <c r="I12" s="126"/>
      <c r="J12" s="126"/>
      <c r="K12" s="126"/>
      <c r="L12" s="127"/>
    </row>
    <row r="13" spans="1:12" ht="15.75">
      <c r="A13" s="400" t="s">
        <v>258</v>
      </c>
      <c r="B13" s="401"/>
      <c r="C13" s="401"/>
      <c r="D13" s="401"/>
      <c r="E13" s="401"/>
      <c r="F13" s="401"/>
      <c r="G13" s="401"/>
      <c r="H13" s="401"/>
      <c r="I13" s="401"/>
      <c r="J13" s="401"/>
      <c r="K13" s="401"/>
      <c r="L13" s="402"/>
    </row>
    <row r="14" spans="1:12" ht="13.5" thickBot="1">
      <c r="A14" s="88"/>
      <c r="B14" s="89"/>
      <c r="C14" s="89"/>
      <c r="D14" s="89"/>
      <c r="E14" s="89"/>
      <c r="F14" s="89"/>
      <c r="G14" s="89"/>
      <c r="H14" s="89"/>
      <c r="I14" s="89"/>
      <c r="J14" s="89"/>
      <c r="K14" s="89"/>
      <c r="L14" s="91"/>
    </row>
    <row r="15" spans="1:12" ht="16.5" customHeight="1" thickBot="1">
      <c r="A15" s="387" t="s">
        <v>283</v>
      </c>
      <c r="B15" s="388"/>
      <c r="C15" s="388"/>
      <c r="D15" s="388"/>
      <c r="E15" s="388"/>
      <c r="F15" s="388"/>
      <c r="G15" s="388"/>
      <c r="H15" s="388"/>
      <c r="I15" s="388"/>
      <c r="J15" s="388"/>
      <c r="K15" s="388"/>
      <c r="L15" s="389"/>
    </row>
    <row r="16" spans="1:12" ht="12.75">
      <c r="A16" s="120"/>
      <c r="B16" s="121"/>
      <c r="C16" s="121"/>
      <c r="D16" s="121"/>
      <c r="E16" s="121"/>
      <c r="F16" s="121"/>
      <c r="G16" s="121"/>
      <c r="H16" s="121"/>
      <c r="I16" s="121"/>
      <c r="J16" s="121"/>
      <c r="K16" s="121"/>
      <c r="L16" s="122"/>
    </row>
    <row r="17" spans="1:12" ht="12.75">
      <c r="A17" s="128"/>
      <c r="B17" s="129"/>
      <c r="C17" s="95"/>
      <c r="D17" s="126"/>
      <c r="E17" s="126"/>
      <c r="F17" s="126"/>
      <c r="G17" s="126"/>
      <c r="H17" s="126"/>
      <c r="I17" s="126"/>
      <c r="J17" s="126"/>
      <c r="K17" s="126"/>
      <c r="L17" s="127"/>
    </row>
    <row r="18" spans="1:12" ht="16.5" thickBot="1">
      <c r="A18" s="390" t="s">
        <v>284</v>
      </c>
      <c r="B18" s="391"/>
      <c r="C18" s="391"/>
      <c r="D18" s="391"/>
      <c r="E18" s="391"/>
      <c r="F18" s="391"/>
      <c r="G18" s="391"/>
      <c r="H18" s="391"/>
      <c r="I18" s="391"/>
      <c r="J18" s="391"/>
      <c r="K18" s="391"/>
      <c r="L18" s="392"/>
    </row>
    <row r="19" spans="1:12" ht="16.5" thickBot="1">
      <c r="A19" s="70"/>
      <c r="B19" s="71"/>
      <c r="C19" s="71"/>
      <c r="D19" s="71"/>
      <c r="E19" s="71"/>
      <c r="F19" s="71"/>
      <c r="G19" s="71"/>
      <c r="H19" s="71"/>
      <c r="I19" s="71"/>
      <c r="J19" s="71"/>
      <c r="K19" s="71"/>
      <c r="L19" s="72"/>
    </row>
    <row r="20" spans="1:12" ht="15.75">
      <c r="A20" s="382" t="s">
        <v>259</v>
      </c>
      <c r="B20" s="383"/>
      <c r="C20" s="383"/>
      <c r="D20" s="383"/>
      <c r="E20" s="383"/>
      <c r="F20" s="383"/>
      <c r="G20" s="383"/>
      <c r="H20" s="383"/>
      <c r="I20" s="383"/>
      <c r="J20" s="383"/>
      <c r="K20" s="383"/>
      <c r="L20" s="384"/>
    </row>
    <row r="21" spans="1:12" ht="13.5" thickBot="1">
      <c r="A21" s="103"/>
      <c r="B21" s="104"/>
      <c r="C21" s="105"/>
      <c r="D21" s="105"/>
      <c r="E21" s="105"/>
      <c r="F21" s="105"/>
      <c r="G21" s="105"/>
      <c r="H21" s="105"/>
      <c r="I21" s="105"/>
      <c r="J21" s="105"/>
      <c r="K21" s="105"/>
      <c r="L21" s="106"/>
    </row>
    <row r="22" spans="1:12" ht="12.75">
      <c r="A22" s="73"/>
      <c r="B22" s="107"/>
      <c r="C22" s="108"/>
      <c r="D22" s="109"/>
      <c r="E22" s="109"/>
      <c r="F22" s="109"/>
      <c r="G22" s="109"/>
      <c r="H22" s="110"/>
      <c r="I22" s="109"/>
      <c r="J22" s="109"/>
      <c r="K22" s="109"/>
      <c r="L22" s="111"/>
    </row>
    <row r="23" spans="1:12" ht="12.75">
      <c r="A23" s="73"/>
      <c r="B23" s="107"/>
      <c r="C23" s="108"/>
      <c r="D23" s="112" t="s">
        <v>46</v>
      </c>
      <c r="E23" s="113"/>
      <c r="F23" s="114"/>
      <c r="G23" s="115"/>
      <c r="H23" s="116"/>
      <c r="I23" s="112" t="s">
        <v>47</v>
      </c>
      <c r="J23" s="113"/>
      <c r="K23" s="114"/>
      <c r="L23" s="111"/>
    </row>
    <row r="24" spans="1:12" ht="12.75">
      <c r="A24" s="73"/>
      <c r="B24" s="107"/>
      <c r="C24" s="108"/>
      <c r="D24" s="119" t="s">
        <v>267</v>
      </c>
      <c r="E24" s="135"/>
      <c r="F24" s="136" t="s">
        <v>280</v>
      </c>
      <c r="G24" s="115"/>
      <c r="H24" s="116"/>
      <c r="I24" s="119" t="s">
        <v>267</v>
      </c>
      <c r="J24" s="135"/>
      <c r="K24" s="136" t="s">
        <v>268</v>
      </c>
      <c r="L24" s="111"/>
    </row>
    <row r="25" spans="1:12" ht="12.75">
      <c r="A25" s="73"/>
      <c r="B25" s="107"/>
      <c r="C25" s="108"/>
      <c r="D25" s="119" t="s">
        <v>54</v>
      </c>
      <c r="E25" s="137"/>
      <c r="F25" s="136" t="s">
        <v>279</v>
      </c>
      <c r="G25" s="115"/>
      <c r="H25" s="116"/>
      <c r="I25" s="119" t="s">
        <v>269</v>
      </c>
      <c r="J25" s="117"/>
      <c r="K25" s="133" t="s">
        <v>270</v>
      </c>
      <c r="L25" s="111"/>
    </row>
    <row r="26" spans="1:12" ht="12.75">
      <c r="A26" s="73"/>
      <c r="B26" s="74"/>
      <c r="C26" s="74"/>
      <c r="D26" s="167">
        <v>38625</v>
      </c>
      <c r="E26" s="168"/>
      <c r="F26" s="167">
        <v>38260</v>
      </c>
      <c r="G26" s="169"/>
      <c r="H26" s="170"/>
      <c r="I26" s="167">
        <f>+D26</f>
        <v>38625</v>
      </c>
      <c r="J26" s="168"/>
      <c r="K26" s="167">
        <f>+F26</f>
        <v>38260</v>
      </c>
      <c r="L26" s="75"/>
    </row>
    <row r="27" spans="1:12" ht="12.75">
      <c r="A27" s="73"/>
      <c r="B27" s="74"/>
      <c r="C27" s="74"/>
      <c r="D27" s="118" t="s">
        <v>5</v>
      </c>
      <c r="E27" s="118"/>
      <c r="F27" s="118" t="s">
        <v>5</v>
      </c>
      <c r="G27" s="133"/>
      <c r="H27" s="118"/>
      <c r="I27" s="118" t="s">
        <v>5</v>
      </c>
      <c r="J27" s="118"/>
      <c r="K27" s="118" t="s">
        <v>5</v>
      </c>
      <c r="L27" s="75"/>
    </row>
    <row r="28" spans="1:12" ht="12.75">
      <c r="A28" s="73"/>
      <c r="B28" s="82"/>
      <c r="C28" s="74"/>
      <c r="D28" s="76"/>
      <c r="E28" s="76"/>
      <c r="F28" s="76"/>
      <c r="G28" s="76"/>
      <c r="H28" s="77"/>
      <c r="I28" s="76"/>
      <c r="J28" s="76"/>
      <c r="K28" s="76"/>
      <c r="L28" s="75"/>
    </row>
    <row r="29" spans="1:12" s="183" customFormat="1" ht="12.75">
      <c r="A29" s="177">
        <v>1</v>
      </c>
      <c r="B29" s="178" t="s">
        <v>0</v>
      </c>
      <c r="C29" s="178"/>
      <c r="D29" s="179">
        <f>+'Income Statement'!D15</f>
        <v>38237</v>
      </c>
      <c r="E29" s="180"/>
      <c r="F29" s="179">
        <f>+'Income Statement'!E15</f>
        <v>21180</v>
      </c>
      <c r="G29" s="180"/>
      <c r="H29" s="181"/>
      <c r="I29" s="179">
        <f>+'Income Statement'!F15</f>
        <v>130468</v>
      </c>
      <c r="J29" s="180"/>
      <c r="K29" s="179">
        <f>+'Income Statement'!G15</f>
        <v>47395</v>
      </c>
      <c r="L29" s="182"/>
    </row>
    <row r="30" spans="1:12" s="183" customFormat="1" ht="12.75">
      <c r="A30" s="177"/>
      <c r="B30" s="178"/>
      <c r="C30" s="178"/>
      <c r="D30" s="184"/>
      <c r="E30" s="180"/>
      <c r="F30" s="184"/>
      <c r="G30" s="180"/>
      <c r="H30" s="181"/>
      <c r="I30" s="184"/>
      <c r="J30" s="180"/>
      <c r="K30" s="184"/>
      <c r="L30" s="182"/>
    </row>
    <row r="31" spans="1:12" s="183" customFormat="1" ht="12.75">
      <c r="A31" s="177">
        <v>2</v>
      </c>
      <c r="B31" s="178" t="s">
        <v>274</v>
      </c>
      <c r="C31" s="178"/>
      <c r="D31" s="184">
        <f>+'Income Statement'!D35</f>
        <v>4459</v>
      </c>
      <c r="E31" s="180"/>
      <c r="F31" s="184">
        <f>+'Income Statement'!E35</f>
        <v>1961</v>
      </c>
      <c r="G31" s="180"/>
      <c r="H31" s="181"/>
      <c r="I31" s="184">
        <f>+'Income Statement'!F35</f>
        <v>17415</v>
      </c>
      <c r="J31" s="180"/>
      <c r="K31" s="184">
        <f>+'Income Statement'!G35</f>
        <v>-11663</v>
      </c>
      <c r="L31" s="182"/>
    </row>
    <row r="32" spans="1:12" s="183" customFormat="1" ht="12.75">
      <c r="A32" s="177"/>
      <c r="B32" s="178"/>
      <c r="C32" s="178"/>
      <c r="D32" s="184"/>
      <c r="E32" s="180"/>
      <c r="F32" s="184"/>
      <c r="G32" s="180"/>
      <c r="H32" s="181"/>
      <c r="I32" s="184"/>
      <c r="J32" s="180"/>
      <c r="K32" s="184"/>
      <c r="L32" s="182"/>
    </row>
    <row r="33" spans="1:12" s="183" customFormat="1" ht="12.75">
      <c r="A33" s="177">
        <v>3</v>
      </c>
      <c r="B33" s="178" t="s">
        <v>275</v>
      </c>
      <c r="C33" s="178"/>
      <c r="D33" s="184">
        <f>+'Income Statement'!D39</f>
        <v>3209</v>
      </c>
      <c r="E33" s="180"/>
      <c r="F33" s="184">
        <f>+'Income Statement'!E39</f>
        <v>826</v>
      </c>
      <c r="G33" s="180"/>
      <c r="H33" s="181"/>
      <c r="I33" s="184">
        <f>+'Income Statement'!F39</f>
        <v>12492</v>
      </c>
      <c r="J33" s="180"/>
      <c r="K33" s="184">
        <f>+'Income Statement'!G39</f>
        <v>-13497</v>
      </c>
      <c r="L33" s="182"/>
    </row>
    <row r="34" spans="1:12" s="183" customFormat="1" ht="12.75">
      <c r="A34" s="177"/>
      <c r="B34" s="178"/>
      <c r="C34" s="178"/>
      <c r="D34" s="184"/>
      <c r="E34" s="180"/>
      <c r="F34" s="184"/>
      <c r="G34" s="180"/>
      <c r="H34" s="181"/>
      <c r="I34" s="184"/>
      <c r="J34" s="180"/>
      <c r="K34" s="184"/>
      <c r="L34" s="182"/>
    </row>
    <row r="35" spans="1:12" s="183" customFormat="1" ht="12.75">
      <c r="A35" s="177">
        <v>4</v>
      </c>
      <c r="B35" s="178" t="s">
        <v>276</v>
      </c>
      <c r="C35" s="178"/>
      <c r="D35" s="184">
        <f>+'Income Statement'!D39</f>
        <v>3209</v>
      </c>
      <c r="E35" s="180"/>
      <c r="F35" s="184">
        <f>+'Income Statement'!E39</f>
        <v>826</v>
      </c>
      <c r="G35" s="180"/>
      <c r="H35" s="181"/>
      <c r="I35" s="184">
        <f>+'Income Statement'!F39</f>
        <v>12492</v>
      </c>
      <c r="J35" s="180"/>
      <c r="K35" s="184">
        <f>+'Income Statement'!G39</f>
        <v>-13497</v>
      </c>
      <c r="L35" s="182"/>
    </row>
    <row r="36" spans="1:12" s="183" customFormat="1" ht="12.75">
      <c r="A36" s="177"/>
      <c r="B36" s="178"/>
      <c r="C36" s="178"/>
      <c r="D36" s="184"/>
      <c r="E36" s="180"/>
      <c r="F36" s="184"/>
      <c r="G36" s="180"/>
      <c r="H36" s="181"/>
      <c r="I36" s="184"/>
      <c r="J36" s="180"/>
      <c r="K36" s="184"/>
      <c r="L36" s="182"/>
    </row>
    <row r="37" spans="1:12" s="183" customFormat="1" ht="12.75">
      <c r="A37" s="177">
        <v>5</v>
      </c>
      <c r="B37" s="178" t="s">
        <v>277</v>
      </c>
      <c r="C37" s="178"/>
      <c r="D37" s="185">
        <f>+'Income Statement'!D46</f>
        <v>3.332500681260787</v>
      </c>
      <c r="E37" s="180"/>
      <c r="F37" s="185">
        <f>+'Income Statement'!E46</f>
        <v>0.6604223975265419</v>
      </c>
      <c r="G37" s="180"/>
      <c r="H37" s="181"/>
      <c r="I37" s="185">
        <f>+'Income Statement'!F46</f>
        <v>13.043873194658914</v>
      </c>
      <c r="J37" s="180"/>
      <c r="K37" s="185">
        <f>+'Income Statement'!G46</f>
        <v>-32.309255965443164</v>
      </c>
      <c r="L37" s="182"/>
    </row>
    <row r="38" spans="1:12" s="183" customFormat="1" ht="12.75">
      <c r="A38" s="177"/>
      <c r="B38" s="178"/>
      <c r="C38" s="178"/>
      <c r="D38" s="184"/>
      <c r="E38" s="180"/>
      <c r="F38" s="184"/>
      <c r="G38" s="180"/>
      <c r="H38" s="181"/>
      <c r="I38" s="184"/>
      <c r="J38" s="180"/>
      <c r="K38" s="184"/>
      <c r="L38" s="182"/>
    </row>
    <row r="39" spans="1:12" s="183" customFormat="1" ht="12.75">
      <c r="A39" s="177">
        <v>6</v>
      </c>
      <c r="B39" s="178" t="s">
        <v>260</v>
      </c>
      <c r="C39" s="178"/>
      <c r="D39" s="186">
        <v>0</v>
      </c>
      <c r="E39" s="187"/>
      <c r="F39" s="186">
        <v>0</v>
      </c>
      <c r="G39" s="187"/>
      <c r="H39" s="188"/>
      <c r="I39" s="186">
        <v>2.52</v>
      </c>
      <c r="J39" s="189">
        <v>0</v>
      </c>
      <c r="K39" s="186">
        <v>0</v>
      </c>
      <c r="L39" s="182"/>
    </row>
    <row r="40" spans="1:12" ht="12.75">
      <c r="A40" s="73"/>
      <c r="B40" s="82"/>
      <c r="C40" s="74"/>
      <c r="D40" s="83"/>
      <c r="E40" s="83"/>
      <c r="F40" s="83"/>
      <c r="G40" s="83"/>
      <c r="H40" s="84"/>
      <c r="I40" s="83"/>
      <c r="J40" s="83"/>
      <c r="K40" s="83"/>
      <c r="L40" s="81"/>
    </row>
    <row r="41" spans="1:12" ht="12.75">
      <c r="A41" s="73"/>
      <c r="B41" s="82"/>
      <c r="C41" s="74"/>
      <c r="D41" s="393" t="s">
        <v>261</v>
      </c>
      <c r="E41" s="394"/>
      <c r="F41" s="395"/>
      <c r="G41" s="85"/>
      <c r="H41" s="86"/>
      <c r="I41" s="393" t="s">
        <v>262</v>
      </c>
      <c r="J41" s="394"/>
      <c r="K41" s="395"/>
      <c r="L41" s="81"/>
    </row>
    <row r="42" spans="1:12" ht="12.75">
      <c r="A42" s="73"/>
      <c r="B42" s="82"/>
      <c r="C42" s="74"/>
      <c r="D42" s="396"/>
      <c r="E42" s="397"/>
      <c r="F42" s="398"/>
      <c r="G42" s="85"/>
      <c r="H42" s="86"/>
      <c r="I42" s="396"/>
      <c r="J42" s="397"/>
      <c r="K42" s="398"/>
      <c r="L42" s="81"/>
    </row>
    <row r="43" spans="1:12" ht="12.75">
      <c r="A43" s="73"/>
      <c r="B43" s="82"/>
      <c r="C43" s="74"/>
      <c r="D43" s="80"/>
      <c r="E43" s="79"/>
      <c r="F43" s="87"/>
      <c r="G43" s="79"/>
      <c r="H43" s="80"/>
      <c r="I43" s="80"/>
      <c r="J43" s="79"/>
      <c r="K43" s="87"/>
      <c r="L43" s="81"/>
    </row>
    <row r="44" spans="1:12" s="183" customFormat="1" ht="12.75">
      <c r="A44" s="177">
        <v>7</v>
      </c>
      <c r="B44" s="178" t="s">
        <v>263</v>
      </c>
      <c r="C44" s="178"/>
      <c r="D44" s="379">
        <f>+'Balance Sheet'!D47</f>
        <v>0.9945044963211918</v>
      </c>
      <c r="E44" s="380"/>
      <c r="F44" s="381"/>
      <c r="G44" s="187"/>
      <c r="H44" s="188"/>
      <c r="I44" s="379">
        <f>+'Balance Sheet'!G47</f>
        <v>0.8778612953038423</v>
      </c>
      <c r="J44" s="380"/>
      <c r="K44" s="381"/>
      <c r="L44" s="182"/>
    </row>
    <row r="45" spans="1:12" ht="13.5" thickBot="1">
      <c r="A45" s="88"/>
      <c r="B45" s="141"/>
      <c r="C45" s="89"/>
      <c r="D45" s="90"/>
      <c r="E45" s="90"/>
      <c r="F45" s="90"/>
      <c r="G45" s="142"/>
      <c r="H45" s="90"/>
      <c r="I45" s="90"/>
      <c r="J45" s="90"/>
      <c r="K45" s="90"/>
      <c r="L45" s="91"/>
    </row>
    <row r="46" spans="1:12" ht="12.75">
      <c r="A46" s="92"/>
      <c r="B46" s="82"/>
      <c r="C46" s="74"/>
      <c r="D46" s="74"/>
      <c r="E46" s="74"/>
      <c r="F46" s="74"/>
      <c r="G46" s="74"/>
      <c r="H46" s="74"/>
      <c r="I46" s="74"/>
      <c r="J46" s="74"/>
      <c r="K46" s="74"/>
      <c r="L46" s="74"/>
    </row>
    <row r="47" spans="1:12" ht="13.5" thickBot="1">
      <c r="A47" s="92"/>
      <c r="B47" s="74"/>
      <c r="C47" s="74"/>
      <c r="D47" s="74"/>
      <c r="E47" s="74"/>
      <c r="F47" s="74"/>
      <c r="G47" s="74"/>
      <c r="H47" s="74"/>
      <c r="I47" s="74"/>
      <c r="J47" s="74"/>
      <c r="K47" s="74"/>
      <c r="L47" s="74"/>
    </row>
    <row r="48" spans="1:12" ht="15.75">
      <c r="A48" s="382" t="s">
        <v>264</v>
      </c>
      <c r="B48" s="383"/>
      <c r="C48" s="383"/>
      <c r="D48" s="383"/>
      <c r="E48" s="383"/>
      <c r="F48" s="383"/>
      <c r="G48" s="383"/>
      <c r="H48" s="383"/>
      <c r="I48" s="383"/>
      <c r="J48" s="383"/>
      <c r="K48" s="383"/>
      <c r="L48" s="384"/>
    </row>
    <row r="49" spans="1:12" ht="13.5" thickBot="1">
      <c r="A49" s="103"/>
      <c r="B49" s="104"/>
      <c r="C49" s="105"/>
      <c r="D49" s="105"/>
      <c r="E49" s="105"/>
      <c r="F49" s="105"/>
      <c r="G49" s="105"/>
      <c r="H49" s="105"/>
      <c r="I49" s="105"/>
      <c r="J49" s="105"/>
      <c r="K49" s="105"/>
      <c r="L49" s="130"/>
    </row>
    <row r="50" spans="1:12" ht="12.75">
      <c r="A50" s="93"/>
      <c r="B50" s="94"/>
      <c r="C50" s="95"/>
      <c r="D50" s="95"/>
      <c r="E50" s="95"/>
      <c r="F50" s="95"/>
      <c r="G50" s="143"/>
      <c r="H50" s="95"/>
      <c r="I50" s="95"/>
      <c r="J50" s="95"/>
      <c r="K50" s="95"/>
      <c r="L50" s="96"/>
    </row>
    <row r="51" spans="1:12" ht="12.75">
      <c r="A51" s="73"/>
      <c r="B51" s="74"/>
      <c r="C51" s="74"/>
      <c r="D51" s="112" t="s">
        <v>46</v>
      </c>
      <c r="E51" s="131"/>
      <c r="F51" s="132"/>
      <c r="G51" s="115"/>
      <c r="H51" s="116"/>
      <c r="I51" s="112" t="s">
        <v>47</v>
      </c>
      <c r="J51" s="131"/>
      <c r="K51" s="132"/>
      <c r="L51" s="75"/>
    </row>
    <row r="52" spans="1:12" s="140" customFormat="1" ht="12.75">
      <c r="A52" s="138"/>
      <c r="B52" s="78"/>
      <c r="C52" s="78"/>
      <c r="D52" s="119" t="s">
        <v>267</v>
      </c>
      <c r="E52" s="134"/>
      <c r="F52" s="136" t="s">
        <v>268</v>
      </c>
      <c r="G52" s="115"/>
      <c r="H52" s="116"/>
      <c r="I52" s="119" t="s">
        <v>267</v>
      </c>
      <c r="J52" s="135"/>
      <c r="K52" s="136" t="s">
        <v>268</v>
      </c>
      <c r="L52" s="139"/>
    </row>
    <row r="53" spans="1:12" s="140" customFormat="1" ht="12.75">
      <c r="A53" s="138"/>
      <c r="B53" s="78"/>
      <c r="C53" s="78"/>
      <c r="D53" s="119" t="s">
        <v>54</v>
      </c>
      <c r="E53" s="117"/>
      <c r="F53" s="137" t="s">
        <v>54</v>
      </c>
      <c r="G53" s="115"/>
      <c r="H53" s="116"/>
      <c r="I53" s="117" t="s">
        <v>269</v>
      </c>
      <c r="J53" s="133"/>
      <c r="K53" s="133" t="s">
        <v>270</v>
      </c>
      <c r="L53" s="139"/>
    </row>
    <row r="54" spans="1:12" ht="12.75">
      <c r="A54" s="73"/>
      <c r="B54" s="74"/>
      <c r="C54" s="74"/>
      <c r="D54" s="167">
        <f>+D26</f>
        <v>38625</v>
      </c>
      <c r="E54" s="168"/>
      <c r="F54" s="167">
        <f>+F26</f>
        <v>38260</v>
      </c>
      <c r="G54" s="169"/>
      <c r="H54" s="170"/>
      <c r="I54" s="167">
        <f>+D54</f>
        <v>38625</v>
      </c>
      <c r="J54" s="168"/>
      <c r="K54" s="167">
        <f>+F54</f>
        <v>38260</v>
      </c>
      <c r="L54" s="75"/>
    </row>
    <row r="55" spans="1:12" ht="12.75">
      <c r="A55" s="73"/>
      <c r="B55" s="74"/>
      <c r="C55" s="74"/>
      <c r="D55" s="164" t="s">
        <v>5</v>
      </c>
      <c r="E55" s="118"/>
      <c r="F55" s="165" t="s">
        <v>5</v>
      </c>
      <c r="G55" s="118"/>
      <c r="H55" s="119"/>
      <c r="I55" s="165" t="s">
        <v>5</v>
      </c>
      <c r="J55" s="118"/>
      <c r="K55" s="165" t="s">
        <v>5</v>
      </c>
      <c r="L55" s="75"/>
    </row>
    <row r="56" spans="1:12" ht="12.75">
      <c r="A56" s="73"/>
      <c r="B56" s="74"/>
      <c r="C56" s="74"/>
      <c r="D56" s="99"/>
      <c r="E56" s="98"/>
      <c r="F56" s="100"/>
      <c r="G56" s="97"/>
      <c r="H56" s="98"/>
      <c r="I56" s="98"/>
      <c r="J56" s="97"/>
      <c r="K56" s="98"/>
      <c r="L56" s="75"/>
    </row>
    <row r="57" spans="1:12" s="183" customFormat="1" ht="12.75">
      <c r="A57" s="177">
        <v>1</v>
      </c>
      <c r="B57" s="178" t="s">
        <v>278</v>
      </c>
      <c r="C57" s="178"/>
      <c r="D57" s="184">
        <f>+'Income Statement'!D25</f>
        <v>4806</v>
      </c>
      <c r="E57" s="190"/>
      <c r="F57" s="184">
        <f>+'Income Statement'!E25</f>
        <v>2703</v>
      </c>
      <c r="G57" s="191"/>
      <c r="H57" s="190"/>
      <c r="I57" s="184">
        <f>+'Income Statement'!F25</f>
        <v>19102</v>
      </c>
      <c r="J57" s="191"/>
      <c r="K57" s="184">
        <f>+'Income Statement'!G25</f>
        <v>5855</v>
      </c>
      <c r="L57" s="192"/>
    </row>
    <row r="58" spans="1:12" s="198" customFormat="1" ht="12.75">
      <c r="A58" s="177"/>
      <c r="B58" s="178"/>
      <c r="C58" s="178"/>
      <c r="D58" s="193"/>
      <c r="E58" s="194"/>
      <c r="F58" s="195"/>
      <c r="G58" s="196"/>
      <c r="H58" s="194"/>
      <c r="I58" s="194"/>
      <c r="J58" s="196"/>
      <c r="K58" s="194"/>
      <c r="L58" s="197"/>
    </row>
    <row r="59" spans="1:12" s="198" customFormat="1" ht="12.75">
      <c r="A59" s="199">
        <v>2</v>
      </c>
      <c r="B59" s="200" t="s">
        <v>265</v>
      </c>
      <c r="C59" s="200"/>
      <c r="D59" s="201">
        <f>+I59-360</f>
        <v>179</v>
      </c>
      <c r="E59" s="202"/>
      <c r="F59" s="248">
        <v>108</v>
      </c>
      <c r="G59" s="203"/>
      <c r="H59" s="202"/>
      <c r="I59" s="201">
        <f>-Cashflow!C17</f>
        <v>539</v>
      </c>
      <c r="J59" s="203"/>
      <c r="K59" s="201">
        <f>-Cashflow!D17</f>
        <v>108</v>
      </c>
      <c r="L59" s="197"/>
    </row>
    <row r="60" spans="1:12" s="198" customFormat="1" ht="12.75">
      <c r="A60" s="199"/>
      <c r="B60" s="200"/>
      <c r="C60" s="200"/>
      <c r="D60" s="193"/>
      <c r="E60" s="194"/>
      <c r="F60" s="195"/>
      <c r="G60" s="196"/>
      <c r="H60" s="194"/>
      <c r="I60" s="194"/>
      <c r="J60" s="196"/>
      <c r="K60" s="194"/>
      <c r="L60" s="197"/>
    </row>
    <row r="61" spans="1:12" s="198" customFormat="1" ht="12.75">
      <c r="A61" s="199">
        <v>3</v>
      </c>
      <c r="B61" s="200" t="s">
        <v>266</v>
      </c>
      <c r="C61" s="200"/>
      <c r="D61" s="204">
        <f>+I61-737</f>
        <v>194</v>
      </c>
      <c r="E61" s="205"/>
      <c r="F61" s="204">
        <v>338</v>
      </c>
      <c r="G61" s="203"/>
      <c r="H61" s="202"/>
      <c r="I61" s="204">
        <f>+Cashflow!C18</f>
        <v>931</v>
      </c>
      <c r="J61" s="206"/>
      <c r="K61" s="204">
        <v>678</v>
      </c>
      <c r="L61" s="197"/>
    </row>
    <row r="62" spans="1:12" ht="13.5" thickBot="1">
      <c r="A62" s="88"/>
      <c r="B62" s="89"/>
      <c r="C62" s="89"/>
      <c r="D62" s="101"/>
      <c r="E62" s="101"/>
      <c r="F62" s="101"/>
      <c r="G62" s="144"/>
      <c r="H62" s="101"/>
      <c r="I62" s="101"/>
      <c r="J62" s="101"/>
      <c r="K62" s="101"/>
      <c r="L62" s="91"/>
    </row>
    <row r="63" spans="1:12" ht="12.75">
      <c r="A63" s="92"/>
      <c r="B63" s="385"/>
      <c r="C63" s="385"/>
      <c r="D63" s="385"/>
      <c r="E63" s="385"/>
      <c r="F63" s="385"/>
      <c r="G63" s="385"/>
      <c r="H63" s="385"/>
      <c r="I63" s="385"/>
      <c r="J63" s="385"/>
      <c r="K63" s="385"/>
      <c r="L63" s="74"/>
    </row>
    <row r="64" spans="1:12" ht="12.75">
      <c r="A64" s="92"/>
      <c r="B64" s="386"/>
      <c r="C64" s="386"/>
      <c r="D64" s="386"/>
      <c r="E64" s="386"/>
      <c r="F64" s="386"/>
      <c r="G64" s="386"/>
      <c r="H64" s="386"/>
      <c r="I64" s="386"/>
      <c r="J64" s="386"/>
      <c r="K64" s="386"/>
      <c r="L64" s="74"/>
    </row>
    <row r="65" spans="1:12" ht="12.75">
      <c r="A65" s="92"/>
      <c r="B65" s="74"/>
      <c r="C65" s="74"/>
      <c r="D65" s="97"/>
      <c r="E65" s="97"/>
      <c r="F65" s="97"/>
      <c r="G65" s="97"/>
      <c r="H65" s="97"/>
      <c r="I65" s="97"/>
      <c r="J65" s="97"/>
      <c r="K65" s="97"/>
      <c r="L65" s="74"/>
    </row>
    <row r="66" spans="1:12" ht="12.75">
      <c r="A66" s="92"/>
      <c r="B66" s="74"/>
      <c r="C66" s="74"/>
      <c r="D66" s="97"/>
      <c r="E66" s="97"/>
      <c r="F66" s="97"/>
      <c r="G66" s="97"/>
      <c r="H66" s="97"/>
      <c r="I66" s="97"/>
      <c r="J66" s="97"/>
      <c r="K66" s="97"/>
      <c r="L66" s="74"/>
    </row>
  </sheetData>
  <mergeCells count="13">
    <mergeCell ref="A9:L9"/>
    <mergeCell ref="A10:L10"/>
    <mergeCell ref="A11:L11"/>
    <mergeCell ref="A13:L13"/>
    <mergeCell ref="A15:L15"/>
    <mergeCell ref="A18:L18"/>
    <mergeCell ref="A20:L20"/>
    <mergeCell ref="D41:F42"/>
    <mergeCell ref="I41:K42"/>
    <mergeCell ref="D44:F44"/>
    <mergeCell ref="I44:K44"/>
    <mergeCell ref="A48:L48"/>
    <mergeCell ref="B63:K64"/>
  </mergeCells>
  <printOptions horizontalCentered="1"/>
  <pageMargins left="0.5" right="0.33" top="0.64" bottom="1" header="0.5" footer="0.5"/>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62"/>
  <sheetViews>
    <sheetView zoomScale="85" zoomScaleNormal="85" zoomScaleSheetLayoutView="100" workbookViewId="0" topLeftCell="A19">
      <selection activeCell="D52" sqref="D52"/>
    </sheetView>
  </sheetViews>
  <sheetFormatPr defaultColWidth="9.140625" defaultRowHeight="12.75"/>
  <cols>
    <col min="1" max="1" width="4.00390625" style="36" customWidth="1"/>
    <col min="2" max="2" width="35.57421875" style="36" customWidth="1"/>
    <col min="3" max="3" width="4.28125" style="37" customWidth="1"/>
    <col min="4" max="4" width="12.7109375" style="37" customWidth="1"/>
    <col min="5" max="5" width="13.7109375" style="37" customWidth="1"/>
    <col min="6" max="6" width="12.8515625" style="36" customWidth="1"/>
    <col min="7" max="7" width="13.140625" style="36" customWidth="1"/>
    <col min="8" max="8" width="1.1484375" style="36" customWidth="1"/>
    <col min="9" max="16384" width="9.140625" style="36" customWidth="1"/>
  </cols>
  <sheetData>
    <row r="1" spans="2:7" s="45" customFormat="1" ht="18" customHeight="1">
      <c r="B1" s="407" t="s">
        <v>36</v>
      </c>
      <c r="C1" s="407"/>
      <c r="D1" s="407"/>
      <c r="E1" s="407"/>
      <c r="F1" s="407"/>
      <c r="G1" s="407"/>
    </row>
    <row r="2" spans="2:7" s="45" customFormat="1" ht="18" customHeight="1">
      <c r="B2" s="407" t="s">
        <v>37</v>
      </c>
      <c r="C2" s="407"/>
      <c r="D2" s="407"/>
      <c r="E2" s="407"/>
      <c r="F2" s="407"/>
      <c r="G2" s="407"/>
    </row>
    <row r="3" spans="2:7" s="45" customFormat="1" ht="18" customHeight="1" thickBot="1">
      <c r="B3" s="44"/>
      <c r="C3" s="44"/>
      <c r="D3" s="44"/>
      <c r="E3" s="44"/>
      <c r="F3" s="44"/>
      <c r="G3" s="44"/>
    </row>
    <row r="4" spans="1:8" s="45" customFormat="1" ht="21" customHeight="1">
      <c r="A4" s="250"/>
      <c r="B4" s="404" t="s">
        <v>285</v>
      </c>
      <c r="C4" s="405"/>
      <c r="D4" s="405"/>
      <c r="E4" s="405"/>
      <c r="F4" s="405"/>
      <c r="G4" s="405"/>
      <c r="H4" s="251"/>
    </row>
    <row r="5" spans="1:8" s="45" customFormat="1" ht="20.25" customHeight="1" thickBot="1">
      <c r="A5" s="268"/>
      <c r="B5" s="406"/>
      <c r="C5" s="406"/>
      <c r="D5" s="406"/>
      <c r="E5" s="406"/>
      <c r="F5" s="406"/>
      <c r="G5" s="406"/>
      <c r="H5" s="269"/>
    </row>
    <row r="6" spans="1:8" ht="18" customHeight="1">
      <c r="A6" s="254"/>
      <c r="B6" s="270"/>
      <c r="C6" s="270"/>
      <c r="D6" s="270"/>
      <c r="E6" s="270"/>
      <c r="F6" s="270"/>
      <c r="G6" s="270"/>
      <c r="H6" s="256"/>
    </row>
    <row r="7" spans="1:8" ht="12.75" customHeight="1">
      <c r="A7" s="254"/>
      <c r="B7" s="38"/>
      <c r="C7" s="257"/>
      <c r="D7" s="408" t="s">
        <v>46</v>
      </c>
      <c r="E7" s="408"/>
      <c r="F7" s="408" t="s">
        <v>47</v>
      </c>
      <c r="G7" s="408"/>
      <c r="H7" s="256"/>
    </row>
    <row r="8" spans="1:8" ht="12.75">
      <c r="A8" s="254"/>
      <c r="B8" s="38"/>
      <c r="C8" s="255"/>
      <c r="D8" s="171" t="s">
        <v>48</v>
      </c>
      <c r="E8" s="171" t="s">
        <v>49</v>
      </c>
      <c r="F8" s="171" t="s">
        <v>50</v>
      </c>
      <c r="G8" s="171" t="s">
        <v>49</v>
      </c>
      <c r="H8" s="256"/>
    </row>
    <row r="9" spans="1:8" ht="12.75">
      <c r="A9" s="254"/>
      <c r="B9" s="38"/>
      <c r="C9" s="271"/>
      <c r="D9" s="171" t="s">
        <v>51</v>
      </c>
      <c r="E9" s="171" t="s">
        <v>52</v>
      </c>
      <c r="F9" s="171" t="s">
        <v>53</v>
      </c>
      <c r="G9" s="171" t="s">
        <v>52</v>
      </c>
      <c r="H9" s="256"/>
    </row>
    <row r="10" spans="1:8" ht="15" customHeight="1">
      <c r="A10" s="254"/>
      <c r="B10" s="38"/>
      <c r="C10" s="255"/>
      <c r="D10" s="172"/>
      <c r="E10" s="171" t="s">
        <v>54</v>
      </c>
      <c r="F10" s="172"/>
      <c r="G10" s="171" t="s">
        <v>53</v>
      </c>
      <c r="H10" s="256"/>
    </row>
    <row r="11" spans="1:8" ht="12.75">
      <c r="A11" s="254"/>
      <c r="B11" s="38"/>
      <c r="C11" s="255"/>
      <c r="D11" s="173" t="s">
        <v>289</v>
      </c>
      <c r="E11" s="173" t="s">
        <v>273</v>
      </c>
      <c r="F11" s="174" t="str">
        <f>D11</f>
        <v>30-9-2005</v>
      </c>
      <c r="G11" s="174" t="str">
        <f>E11</f>
        <v>30-9-2004</v>
      </c>
      <c r="H11" s="256"/>
    </row>
    <row r="12" spans="1:8" ht="12.75">
      <c r="A12" s="254"/>
      <c r="B12" s="38"/>
      <c r="C12" s="255"/>
      <c r="D12" s="166" t="s">
        <v>5</v>
      </c>
      <c r="E12" s="166" t="s">
        <v>5</v>
      </c>
      <c r="F12" s="166" t="s">
        <v>5</v>
      </c>
      <c r="G12" s="166" t="s">
        <v>5</v>
      </c>
      <c r="H12" s="256"/>
    </row>
    <row r="13" spans="1:8" ht="12.75">
      <c r="A13" s="254"/>
      <c r="B13" s="38"/>
      <c r="C13" s="255" t="s">
        <v>12</v>
      </c>
      <c r="D13" s="150"/>
      <c r="E13" s="150"/>
      <c r="F13" s="151"/>
      <c r="G13" s="151"/>
      <c r="H13" s="256"/>
    </row>
    <row r="14" spans="1:8" ht="12.75">
      <c r="A14" s="254"/>
      <c r="B14" s="38"/>
      <c r="C14" s="272"/>
      <c r="D14" s="241"/>
      <c r="E14" s="241"/>
      <c r="F14" s="242"/>
      <c r="G14" s="242"/>
      <c r="H14" s="256"/>
    </row>
    <row r="15" spans="1:8" ht="12.75">
      <c r="A15" s="254"/>
      <c r="B15" s="38" t="s">
        <v>0</v>
      </c>
      <c r="C15" s="273" t="s">
        <v>26</v>
      </c>
      <c r="D15" s="243">
        <v>38237</v>
      </c>
      <c r="E15" s="243">
        <v>21180</v>
      </c>
      <c r="F15" s="243">
        <v>130468</v>
      </c>
      <c r="G15" s="243">
        <v>47395</v>
      </c>
      <c r="H15" s="256"/>
    </row>
    <row r="16" spans="1:8" ht="12.75">
      <c r="A16" s="254"/>
      <c r="B16" s="38"/>
      <c r="C16" s="274"/>
      <c r="D16" s="244"/>
      <c r="E16" s="244"/>
      <c r="F16" s="244"/>
      <c r="G16" s="243"/>
      <c r="H16" s="256"/>
    </row>
    <row r="17" spans="1:8" ht="12.75">
      <c r="A17" s="254"/>
      <c r="B17" s="38" t="s">
        <v>44</v>
      </c>
      <c r="C17" s="274"/>
      <c r="D17" s="245">
        <v>-31931</v>
      </c>
      <c r="E17" s="245">
        <v>-15526</v>
      </c>
      <c r="F17" s="245">
        <v>-101990</v>
      </c>
      <c r="G17" s="245">
        <v>-37030</v>
      </c>
      <c r="H17" s="256"/>
    </row>
    <row r="18" spans="1:8" ht="12.75">
      <c r="A18" s="254"/>
      <c r="B18" s="38"/>
      <c r="C18" s="274"/>
      <c r="D18" s="244"/>
      <c r="E18" s="244"/>
      <c r="F18" s="244"/>
      <c r="G18" s="243"/>
      <c r="H18" s="256"/>
    </row>
    <row r="19" spans="1:8" ht="12.75">
      <c r="A19" s="254"/>
      <c r="B19" s="38" t="s">
        <v>45</v>
      </c>
      <c r="C19" s="274"/>
      <c r="D19" s="244">
        <f>SUM(D15:D18)</f>
        <v>6306</v>
      </c>
      <c r="E19" s="244">
        <f>SUM(E15:E18)</f>
        <v>5654</v>
      </c>
      <c r="F19" s="244">
        <f>SUM(F15:F18)</f>
        <v>28478</v>
      </c>
      <c r="G19" s="244">
        <f>SUM(G15:G18)</f>
        <v>10365</v>
      </c>
      <c r="H19" s="256"/>
    </row>
    <row r="20" spans="1:8" ht="12.75">
      <c r="A20" s="254"/>
      <c r="B20" s="38"/>
      <c r="C20" s="274"/>
      <c r="D20" s="244"/>
      <c r="E20" s="244"/>
      <c r="F20" s="244"/>
      <c r="G20" s="243"/>
      <c r="H20" s="256"/>
    </row>
    <row r="21" spans="1:8" ht="12.75">
      <c r="A21" s="254"/>
      <c r="B21" s="38" t="s">
        <v>14</v>
      </c>
      <c r="C21" s="273"/>
      <c r="D21" s="243">
        <v>-1792</v>
      </c>
      <c r="E21" s="243">
        <v>-3747</v>
      </c>
      <c r="F21" s="243">
        <v>-10816</v>
      </c>
      <c r="G21" s="243">
        <v>-5668</v>
      </c>
      <c r="H21" s="256"/>
    </row>
    <row r="22" spans="1:8" ht="12.75">
      <c r="A22" s="254"/>
      <c r="B22" s="38"/>
      <c r="C22" s="274"/>
      <c r="D22" s="244"/>
      <c r="E22" s="244"/>
      <c r="F22" s="244"/>
      <c r="G22" s="243"/>
      <c r="H22" s="256"/>
    </row>
    <row r="23" spans="1:8" ht="12.75">
      <c r="A23" s="254"/>
      <c r="B23" s="38" t="s">
        <v>15</v>
      </c>
      <c r="C23" s="273"/>
      <c r="D23" s="245">
        <v>292</v>
      </c>
      <c r="E23" s="245">
        <v>796</v>
      </c>
      <c r="F23" s="245">
        <v>1440</v>
      </c>
      <c r="G23" s="245">
        <v>1158</v>
      </c>
      <c r="H23" s="256"/>
    </row>
    <row r="24" spans="1:8" ht="12.75">
      <c r="A24" s="254"/>
      <c r="B24" s="38"/>
      <c r="C24" s="257"/>
      <c r="D24" s="244"/>
      <c r="E24" s="244"/>
      <c r="F24" s="244"/>
      <c r="G24" s="243"/>
      <c r="H24" s="256"/>
    </row>
    <row r="25" spans="1:8" ht="12.75">
      <c r="A25" s="254"/>
      <c r="B25" s="38" t="s">
        <v>16</v>
      </c>
      <c r="C25" s="257"/>
      <c r="D25" s="244">
        <f>SUM(D19:D24)</f>
        <v>4806</v>
      </c>
      <c r="E25" s="244">
        <f>SUM(E19:E24)</f>
        <v>2703</v>
      </c>
      <c r="F25" s="244">
        <f>SUM(F19:F24)</f>
        <v>19102</v>
      </c>
      <c r="G25" s="244">
        <f>SUM(G19:G24)</f>
        <v>5855</v>
      </c>
      <c r="H25" s="256"/>
    </row>
    <row r="26" spans="1:8" ht="12.75">
      <c r="A26" s="254"/>
      <c r="B26" s="38"/>
      <c r="C26" s="257"/>
      <c r="D26" s="244"/>
      <c r="E26" s="244"/>
      <c r="F26" s="244"/>
      <c r="G26" s="243"/>
      <c r="H26" s="256"/>
    </row>
    <row r="27" spans="1:8" ht="12.75">
      <c r="A27" s="254"/>
      <c r="B27" s="38" t="s">
        <v>38</v>
      </c>
      <c r="C27" s="257"/>
      <c r="D27" s="243">
        <v>0</v>
      </c>
      <c r="E27" s="243">
        <v>-215</v>
      </c>
      <c r="F27" s="243">
        <f>D27</f>
        <v>0</v>
      </c>
      <c r="G27" s="243">
        <v>-1415</v>
      </c>
      <c r="H27" s="256"/>
    </row>
    <row r="28" spans="1:8" ht="12.75">
      <c r="A28" s="254"/>
      <c r="B28" s="38"/>
      <c r="C28" s="257"/>
      <c r="D28" s="244"/>
      <c r="E28" s="244"/>
      <c r="F28" s="244"/>
      <c r="G28" s="243"/>
      <c r="H28" s="256"/>
    </row>
    <row r="29" spans="1:8" ht="12.75">
      <c r="A29" s="254"/>
      <c r="B29" s="38" t="s">
        <v>227</v>
      </c>
      <c r="C29" s="257"/>
      <c r="D29" s="244">
        <v>0</v>
      </c>
      <c r="E29" s="244">
        <v>0</v>
      </c>
      <c r="F29" s="244">
        <v>0</v>
      </c>
      <c r="G29" s="243">
        <v>-15036</v>
      </c>
      <c r="H29" s="256"/>
    </row>
    <row r="30" spans="1:8" ht="12.75">
      <c r="A30" s="254"/>
      <c r="B30" s="38"/>
      <c r="C30" s="257"/>
      <c r="D30" s="244"/>
      <c r="E30" s="244"/>
      <c r="F30" s="244"/>
      <c r="G30" s="243"/>
      <c r="H30" s="256"/>
    </row>
    <row r="31" spans="1:8" ht="12.75">
      <c r="A31" s="254"/>
      <c r="B31" s="38" t="s">
        <v>17</v>
      </c>
      <c r="C31" s="257"/>
      <c r="D31" s="243">
        <f>-283-64</f>
        <v>-347</v>
      </c>
      <c r="E31" s="243">
        <v>-534</v>
      </c>
      <c r="F31" s="243">
        <f>-1327-360</f>
        <v>-1687</v>
      </c>
      <c r="G31" s="243">
        <v>-1074</v>
      </c>
      <c r="H31" s="256"/>
    </row>
    <row r="32" spans="1:8" ht="12.75">
      <c r="A32" s="254"/>
      <c r="B32" s="38"/>
      <c r="C32" s="257"/>
      <c r="D32" s="243"/>
      <c r="E32" s="243"/>
      <c r="F32" s="243"/>
      <c r="G32" s="243"/>
      <c r="H32" s="256"/>
    </row>
    <row r="33" spans="1:8" ht="12.75">
      <c r="A33" s="254"/>
      <c r="B33" s="38" t="s">
        <v>290</v>
      </c>
      <c r="C33" s="257"/>
      <c r="D33" s="243">
        <v>0</v>
      </c>
      <c r="E33" s="243">
        <v>7</v>
      </c>
      <c r="F33" s="243">
        <v>0</v>
      </c>
      <c r="G33" s="243">
        <v>7</v>
      </c>
      <c r="H33" s="256"/>
    </row>
    <row r="34" spans="1:8" ht="12.75">
      <c r="A34" s="254"/>
      <c r="B34" s="38"/>
      <c r="C34" s="257"/>
      <c r="D34" s="246"/>
      <c r="E34" s="246"/>
      <c r="F34" s="246"/>
      <c r="G34" s="245"/>
      <c r="H34" s="256"/>
    </row>
    <row r="35" spans="1:8" ht="12.75">
      <c r="A35" s="254"/>
      <c r="B35" s="38" t="s">
        <v>204</v>
      </c>
      <c r="C35" s="257" t="s">
        <v>26</v>
      </c>
      <c r="D35" s="244">
        <f>SUM(D25:D34)</f>
        <v>4459</v>
      </c>
      <c r="E35" s="244">
        <f>SUM(E25:E34)</f>
        <v>1961</v>
      </c>
      <c r="F35" s="244">
        <f>SUM(F25:F34)</f>
        <v>17415</v>
      </c>
      <c r="G35" s="244">
        <f>SUM(G25:G34)</f>
        <v>-11663</v>
      </c>
      <c r="H35" s="256"/>
    </row>
    <row r="36" spans="1:8" ht="12.75" customHeight="1">
      <c r="A36" s="254"/>
      <c r="B36" s="38"/>
      <c r="C36" s="257"/>
      <c r="D36" s="244"/>
      <c r="E36" s="244"/>
      <c r="F36" s="244"/>
      <c r="G36" s="243"/>
      <c r="H36" s="256"/>
    </row>
    <row r="37" spans="1:8" ht="12.75">
      <c r="A37" s="254"/>
      <c r="B37" s="38" t="s">
        <v>1</v>
      </c>
      <c r="C37" s="257" t="s">
        <v>13</v>
      </c>
      <c r="D37" s="243">
        <v>-1250</v>
      </c>
      <c r="E37" s="243">
        <v>-1135</v>
      </c>
      <c r="F37" s="243">
        <v>-4923</v>
      </c>
      <c r="G37" s="243">
        <v>-1834</v>
      </c>
      <c r="H37" s="256"/>
    </row>
    <row r="38" spans="1:8" ht="12.75">
      <c r="A38" s="254"/>
      <c r="B38" s="38"/>
      <c r="C38" s="257"/>
      <c r="D38" s="246"/>
      <c r="E38" s="246"/>
      <c r="F38" s="246"/>
      <c r="G38" s="245"/>
      <c r="H38" s="256"/>
    </row>
    <row r="39" spans="1:8" ht="15" customHeight="1" thickBot="1">
      <c r="A39" s="254"/>
      <c r="B39" s="38" t="s">
        <v>205</v>
      </c>
      <c r="C39" s="257"/>
      <c r="D39" s="247">
        <f>SUM(D35:D38)</f>
        <v>3209</v>
      </c>
      <c r="E39" s="247">
        <f>SUM(E35:E38)</f>
        <v>826</v>
      </c>
      <c r="F39" s="247">
        <f>SUM(F35:F38)</f>
        <v>12492</v>
      </c>
      <c r="G39" s="247">
        <f>SUM(G35:G38)</f>
        <v>-13497</v>
      </c>
      <c r="H39" s="256"/>
    </row>
    <row r="40" spans="1:8" s="237" customFormat="1" ht="13.5" hidden="1" thickTop="1">
      <c r="A40" s="275"/>
      <c r="B40" s="276"/>
      <c r="C40" s="277"/>
      <c r="D40" s="238"/>
      <c r="E40" s="238"/>
      <c r="F40" s="238"/>
      <c r="G40" s="238"/>
      <c r="H40" s="278"/>
    </row>
    <row r="41" spans="1:8" s="237" customFormat="1" ht="12.75" hidden="1">
      <c r="A41" s="275"/>
      <c r="B41" s="279" t="s">
        <v>87</v>
      </c>
      <c r="C41" s="279"/>
      <c r="D41" s="239">
        <v>-274</v>
      </c>
      <c r="E41" s="239">
        <f>-490+245</f>
        <v>-245</v>
      </c>
      <c r="F41" s="239">
        <v>-1004</v>
      </c>
      <c r="G41" s="238">
        <v>-490</v>
      </c>
      <c r="H41" s="278"/>
    </row>
    <row r="42" spans="1:8" s="237" customFormat="1" ht="12.75" hidden="1">
      <c r="A42" s="275"/>
      <c r="B42" s="279"/>
      <c r="C42" s="279"/>
      <c r="D42" s="240"/>
      <c r="E42" s="240"/>
      <c r="F42" s="240"/>
      <c r="G42" s="240"/>
      <c r="H42" s="278"/>
    </row>
    <row r="43" spans="1:8" ht="12.75" customHeight="1" thickTop="1">
      <c r="A43" s="254"/>
      <c r="B43" s="38"/>
      <c r="C43" s="280"/>
      <c r="D43" s="148"/>
      <c r="E43" s="148"/>
      <c r="F43" s="148"/>
      <c r="G43" s="148"/>
      <c r="H43" s="256"/>
    </row>
    <row r="44" spans="1:8" ht="26.25" thickBot="1">
      <c r="A44" s="254"/>
      <c r="B44" s="280" t="s">
        <v>206</v>
      </c>
      <c r="C44" s="280"/>
      <c r="D44" s="149">
        <f>SUM(D39:D42)</f>
        <v>2935</v>
      </c>
      <c r="E44" s="149">
        <f>SUM(E39:E42)</f>
        <v>581</v>
      </c>
      <c r="F44" s="149">
        <f>SUM(F39:F42)</f>
        <v>11488</v>
      </c>
      <c r="G44" s="149">
        <f>SUM(G39:G42)</f>
        <v>-13987</v>
      </c>
      <c r="H44" s="256"/>
    </row>
    <row r="45" spans="1:8" ht="13.5" thickTop="1">
      <c r="A45" s="254"/>
      <c r="B45" s="280"/>
      <c r="C45" s="280"/>
      <c r="D45" s="59"/>
      <c r="E45" s="59"/>
      <c r="F45" s="59"/>
      <c r="G45" s="59"/>
      <c r="H45" s="256"/>
    </row>
    <row r="46" spans="1:8" s="220" customFormat="1" ht="12.75">
      <c r="A46" s="281"/>
      <c r="B46" s="222" t="s">
        <v>28</v>
      </c>
      <c r="C46" s="282" t="s">
        <v>25</v>
      </c>
      <c r="D46" s="283">
        <f>(D44/88072)*100</f>
        <v>3.332500681260787</v>
      </c>
      <c r="E46" s="283">
        <f>+'Explanatory Notes'!F359</f>
        <v>0.6604223975265419</v>
      </c>
      <c r="F46" s="283">
        <f>(F44/88072)*100</f>
        <v>13.043873194658914</v>
      </c>
      <c r="G46" s="283">
        <f>+'Explanatory Notes'!H359</f>
        <v>-32.309255965443164</v>
      </c>
      <c r="H46" s="284"/>
    </row>
    <row r="47" spans="1:8" s="220" customFormat="1" ht="12.75">
      <c r="A47" s="281"/>
      <c r="B47" s="222"/>
      <c r="C47" s="282"/>
      <c r="D47" s="283"/>
      <c r="E47" s="285" t="s">
        <v>237</v>
      </c>
      <c r="F47" s="283"/>
      <c r="G47" s="285" t="s">
        <v>237</v>
      </c>
      <c r="H47" s="284"/>
    </row>
    <row r="48" spans="1:8" s="220" customFormat="1" ht="12.75">
      <c r="A48" s="281"/>
      <c r="B48" s="222"/>
      <c r="C48" s="282"/>
      <c r="D48" s="222"/>
      <c r="E48" s="222"/>
      <c r="F48" s="222"/>
      <c r="G48" s="222"/>
      <c r="H48" s="284"/>
    </row>
    <row r="49" spans="1:8" s="220" customFormat="1" ht="12.75">
      <c r="A49" s="281"/>
      <c r="B49" s="222" t="s">
        <v>239</v>
      </c>
      <c r="C49" s="282"/>
      <c r="D49" s="283">
        <f>((D39+64)/112875)*100</f>
        <v>2.899667774086379</v>
      </c>
      <c r="E49" s="285" t="s">
        <v>238</v>
      </c>
      <c r="F49" s="283">
        <f>((F39+197+99+64)/112875)*100</f>
        <v>11.386046511627907</v>
      </c>
      <c r="G49" s="285" t="s">
        <v>238</v>
      </c>
      <c r="H49" s="284"/>
    </row>
    <row r="50" spans="1:8" s="220" customFormat="1" ht="13.5" thickBot="1">
      <c r="A50" s="286"/>
      <c r="B50" s="287"/>
      <c r="C50" s="288"/>
      <c r="D50" s="288"/>
      <c r="E50" s="288"/>
      <c r="F50" s="287"/>
      <c r="G50" s="287"/>
      <c r="H50" s="289"/>
    </row>
    <row r="51" spans="2:6" ht="12.75">
      <c r="B51" s="35"/>
      <c r="C51" s="35"/>
      <c r="D51" s="35"/>
      <c r="E51" s="35"/>
      <c r="F51" s="35"/>
    </row>
    <row r="52" spans="2:5" ht="12.75">
      <c r="B52" s="42" t="s">
        <v>2</v>
      </c>
      <c r="C52" s="39"/>
      <c r="D52" s="39"/>
      <c r="E52" s="39"/>
    </row>
    <row r="53" spans="3:5" ht="12.75">
      <c r="C53" s="39"/>
      <c r="D53" s="39"/>
      <c r="E53" s="39"/>
    </row>
    <row r="54" spans="2:7" ht="15" customHeight="1">
      <c r="B54" s="409" t="s">
        <v>254</v>
      </c>
      <c r="C54" s="403"/>
      <c r="D54" s="403"/>
      <c r="E54" s="403"/>
      <c r="F54" s="403"/>
      <c r="G54" s="403"/>
    </row>
    <row r="55" spans="2:7" ht="18" customHeight="1">
      <c r="B55" s="403"/>
      <c r="C55" s="403"/>
      <c r="D55" s="403"/>
      <c r="E55" s="403"/>
      <c r="F55" s="403"/>
      <c r="G55" s="403"/>
    </row>
    <row r="56" spans="2:7" ht="12.75" customHeight="1">
      <c r="B56" s="410" t="s">
        <v>302</v>
      </c>
      <c r="C56" s="411"/>
      <c r="D56" s="411"/>
      <c r="E56" s="411"/>
      <c r="F56" s="411"/>
      <c r="G56" s="411"/>
    </row>
    <row r="57" spans="2:7" ht="12.75" customHeight="1">
      <c r="B57" s="411"/>
      <c r="C57" s="411"/>
      <c r="D57" s="411"/>
      <c r="E57" s="411"/>
      <c r="F57" s="411"/>
      <c r="G57" s="411"/>
    </row>
    <row r="58" spans="2:7" ht="12.75" customHeight="1">
      <c r="B58" s="35"/>
      <c r="C58" s="35"/>
      <c r="D58" s="35"/>
      <c r="E58" s="35"/>
      <c r="F58" s="35"/>
      <c r="G58" s="35"/>
    </row>
    <row r="59" spans="2:7" ht="12.75" customHeight="1">
      <c r="B59" s="410" t="s">
        <v>236</v>
      </c>
      <c r="C59" s="411"/>
      <c r="D59" s="411"/>
      <c r="E59" s="411"/>
      <c r="F59" s="411"/>
      <c r="G59" s="411"/>
    </row>
    <row r="60" spans="2:7" ht="12.75">
      <c r="B60" s="411"/>
      <c r="C60" s="411"/>
      <c r="D60" s="411"/>
      <c r="E60" s="411"/>
      <c r="F60" s="411"/>
      <c r="G60" s="411"/>
    </row>
    <row r="61" spans="2:7" ht="12.75">
      <c r="B61" s="403" t="s">
        <v>59</v>
      </c>
      <c r="C61" s="403"/>
      <c r="D61" s="403"/>
      <c r="E61" s="403"/>
      <c r="F61" s="403"/>
      <c r="G61" s="403"/>
    </row>
    <row r="62" spans="2:7" ht="12.75">
      <c r="B62" s="403"/>
      <c r="C62" s="403"/>
      <c r="D62" s="403"/>
      <c r="E62" s="403"/>
      <c r="F62" s="403"/>
      <c r="G62" s="403"/>
    </row>
  </sheetData>
  <mergeCells count="9">
    <mergeCell ref="B61:G62"/>
    <mergeCell ref="B4:G5"/>
    <mergeCell ref="B1:G1"/>
    <mergeCell ref="B2:G2"/>
    <mergeCell ref="D7:E7"/>
    <mergeCell ref="F7:G7"/>
    <mergeCell ref="B54:G55"/>
    <mergeCell ref="B56:G57"/>
    <mergeCell ref="B59:G60"/>
  </mergeCells>
  <printOptions horizontalCentered="1"/>
  <pageMargins left="0.54" right="0.5" top="0.42" bottom="0.5" header="0" footer="0"/>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H55"/>
  <sheetViews>
    <sheetView zoomScaleSheetLayoutView="75" workbookViewId="0" topLeftCell="A1">
      <selection activeCell="D27" sqref="D27"/>
    </sheetView>
  </sheetViews>
  <sheetFormatPr defaultColWidth="9.140625" defaultRowHeight="12.75"/>
  <cols>
    <col min="1" max="1" width="2.140625" style="36" customWidth="1"/>
    <col min="2" max="2" width="33.8515625" style="36" customWidth="1"/>
    <col min="3" max="3" width="6.421875" style="37" bestFit="1" customWidth="1"/>
    <col min="4" max="4" width="22.8515625" style="36" customWidth="1"/>
    <col min="5" max="5" width="1.28515625" style="36" customWidth="1"/>
    <col min="6" max="6" width="1.28515625" style="38" customWidth="1"/>
    <col min="7" max="7" width="22.8515625" style="36" customWidth="1"/>
    <col min="8" max="8" width="1.28515625" style="36" customWidth="1"/>
    <col min="9" max="13" width="9.140625" style="36" customWidth="1"/>
    <col min="14" max="14" width="11.140625" style="36" bestFit="1" customWidth="1"/>
    <col min="15" max="16384" width="9.140625" style="36" customWidth="1"/>
  </cols>
  <sheetData>
    <row r="1" spans="2:7" s="45" customFormat="1" ht="18" customHeight="1">
      <c r="B1" s="407" t="s">
        <v>36</v>
      </c>
      <c r="C1" s="407"/>
      <c r="D1" s="407"/>
      <c r="E1" s="407"/>
      <c r="F1" s="407"/>
      <c r="G1" s="407"/>
    </row>
    <row r="2" spans="2:7" s="45" customFormat="1" ht="18" customHeight="1">
      <c r="B2" s="407" t="s">
        <v>37</v>
      </c>
      <c r="C2" s="407"/>
      <c r="D2" s="407"/>
      <c r="E2" s="407"/>
      <c r="F2" s="407"/>
      <c r="G2" s="407"/>
    </row>
    <row r="3" spans="2:7" s="45" customFormat="1" ht="18" customHeight="1" thickBot="1">
      <c r="B3" s="407"/>
      <c r="C3" s="407"/>
      <c r="D3" s="407"/>
      <c r="E3" s="407"/>
      <c r="F3" s="407"/>
      <c r="G3" s="407"/>
    </row>
    <row r="4" spans="1:8" s="45" customFormat="1" ht="18" customHeight="1">
      <c r="A4" s="250"/>
      <c r="B4" s="412" t="s">
        <v>55</v>
      </c>
      <c r="C4" s="412"/>
      <c r="D4" s="412"/>
      <c r="E4" s="412"/>
      <c r="F4" s="412"/>
      <c r="G4" s="412"/>
      <c r="H4" s="251"/>
    </row>
    <row r="5" spans="1:8" s="45" customFormat="1" ht="18" customHeight="1" thickBot="1">
      <c r="A5" s="268"/>
      <c r="B5" s="415" t="s">
        <v>286</v>
      </c>
      <c r="C5" s="415"/>
      <c r="D5" s="415"/>
      <c r="E5" s="415"/>
      <c r="F5" s="415"/>
      <c r="G5" s="415"/>
      <c r="H5" s="269"/>
    </row>
    <row r="6" spans="1:8" ht="12.75">
      <c r="A6" s="254"/>
      <c r="B6" s="38"/>
      <c r="C6" s="255"/>
      <c r="D6" s="38"/>
      <c r="E6" s="38"/>
      <c r="F6" s="327"/>
      <c r="G6" s="38"/>
      <c r="H6" s="256"/>
    </row>
    <row r="7" spans="1:8" ht="12.75" customHeight="1">
      <c r="A7" s="254"/>
      <c r="B7" s="38"/>
      <c r="C7" s="257"/>
      <c r="D7" s="413" t="s">
        <v>27</v>
      </c>
      <c r="E7" s="325"/>
      <c r="F7" s="328"/>
      <c r="G7" s="175" t="s">
        <v>207</v>
      </c>
      <c r="H7" s="256"/>
    </row>
    <row r="8" spans="1:8" ht="12.75" customHeight="1">
      <c r="A8" s="254"/>
      <c r="B8" s="38"/>
      <c r="C8" s="257"/>
      <c r="D8" s="414"/>
      <c r="E8" s="325"/>
      <c r="F8" s="329"/>
      <c r="G8" s="152"/>
      <c r="H8" s="256"/>
    </row>
    <row r="9" spans="1:8" ht="12.75" customHeight="1">
      <c r="A9" s="254"/>
      <c r="B9" s="38"/>
      <c r="C9" s="257"/>
      <c r="D9" s="176" t="s">
        <v>289</v>
      </c>
      <c r="E9" s="326"/>
      <c r="F9" s="330"/>
      <c r="G9" s="176" t="s">
        <v>273</v>
      </c>
      <c r="H9" s="256"/>
    </row>
    <row r="10" spans="1:8" ht="12.75" customHeight="1">
      <c r="A10" s="254"/>
      <c r="B10" s="38"/>
      <c r="C10" s="257"/>
      <c r="D10" s="46" t="s">
        <v>5</v>
      </c>
      <c r="E10" s="46"/>
      <c r="F10" s="328"/>
      <c r="G10" s="46" t="s">
        <v>5</v>
      </c>
      <c r="H10" s="256"/>
    </row>
    <row r="11" spans="1:8" ht="12.75" customHeight="1">
      <c r="A11" s="254"/>
      <c r="B11" s="38"/>
      <c r="C11" s="257"/>
      <c r="D11" s="46"/>
      <c r="E11" s="46"/>
      <c r="F11" s="328"/>
      <c r="G11" s="46"/>
      <c r="H11" s="256"/>
    </row>
    <row r="12" spans="1:8" ht="12.75" customHeight="1">
      <c r="A12" s="254"/>
      <c r="B12" s="38" t="s">
        <v>9</v>
      </c>
      <c r="C12" s="255" t="s">
        <v>12</v>
      </c>
      <c r="D12" s="153">
        <v>43231</v>
      </c>
      <c r="E12" s="41"/>
      <c r="F12" s="331"/>
      <c r="G12" s="153">
        <v>43542</v>
      </c>
      <c r="H12" s="256"/>
    </row>
    <row r="13" spans="1:8" ht="12.75" customHeight="1">
      <c r="A13" s="254"/>
      <c r="B13" s="38" t="s">
        <v>40</v>
      </c>
      <c r="C13" s="257"/>
      <c r="D13" s="146">
        <v>130</v>
      </c>
      <c r="E13" s="41"/>
      <c r="F13" s="331"/>
      <c r="G13" s="146">
        <v>130</v>
      </c>
      <c r="H13" s="256"/>
    </row>
    <row r="14" spans="1:8" ht="12.75" customHeight="1">
      <c r="A14" s="254"/>
      <c r="B14" s="38" t="s">
        <v>39</v>
      </c>
      <c r="C14" s="257"/>
      <c r="D14" s="147">
        <v>15210</v>
      </c>
      <c r="E14" s="41"/>
      <c r="F14" s="331"/>
      <c r="G14" s="147">
        <v>15210</v>
      </c>
      <c r="H14" s="256"/>
    </row>
    <row r="15" spans="1:8" ht="12.75" customHeight="1">
      <c r="A15" s="254"/>
      <c r="B15" s="38"/>
      <c r="C15" s="257"/>
      <c r="D15" s="147">
        <f>SUM(D12:D14)</f>
        <v>58571</v>
      </c>
      <c r="E15" s="41"/>
      <c r="F15" s="331"/>
      <c r="G15" s="147">
        <f>SUM(G12:G14)</f>
        <v>58882</v>
      </c>
      <c r="H15" s="256"/>
    </row>
    <row r="16" spans="1:8" ht="12.75" customHeight="1">
      <c r="A16" s="254"/>
      <c r="B16" s="38"/>
      <c r="C16" s="257"/>
      <c r="D16" s="41"/>
      <c r="E16" s="41"/>
      <c r="F16" s="331"/>
      <c r="G16" s="41"/>
      <c r="H16" s="256"/>
    </row>
    <row r="17" spans="1:8" ht="12.75" customHeight="1">
      <c r="A17" s="254"/>
      <c r="B17" s="258" t="s">
        <v>6</v>
      </c>
      <c r="C17" s="259"/>
      <c r="D17" s="41"/>
      <c r="E17" s="41"/>
      <c r="F17" s="331"/>
      <c r="G17" s="41"/>
      <c r="H17" s="256"/>
    </row>
    <row r="18" spans="1:8" ht="12.75" customHeight="1">
      <c r="A18" s="254"/>
      <c r="B18" s="38" t="s">
        <v>3</v>
      </c>
      <c r="C18" s="257"/>
      <c r="D18" s="153">
        <v>5033</v>
      </c>
      <c r="E18" s="41"/>
      <c r="F18" s="331"/>
      <c r="G18" s="153">
        <v>2908</v>
      </c>
      <c r="H18" s="256"/>
    </row>
    <row r="19" spans="1:8" ht="12.75" customHeight="1">
      <c r="A19" s="254"/>
      <c r="B19" s="38" t="s">
        <v>66</v>
      </c>
      <c r="C19" s="257"/>
      <c r="D19" s="146">
        <f>33669+18189+1525</f>
        <v>53383</v>
      </c>
      <c r="E19" s="41"/>
      <c r="F19" s="331"/>
      <c r="G19" s="146">
        <v>41656</v>
      </c>
      <c r="H19" s="256"/>
    </row>
    <row r="20" spans="1:8" ht="12.75" customHeight="1">
      <c r="A20" s="254"/>
      <c r="B20" s="38" t="s">
        <v>10</v>
      </c>
      <c r="C20" s="257"/>
      <c r="D20" s="146">
        <f>10958-1</f>
        <v>10957</v>
      </c>
      <c r="E20" s="41"/>
      <c r="F20" s="331"/>
      <c r="G20" s="146">
        <v>4479</v>
      </c>
      <c r="H20" s="256"/>
    </row>
    <row r="21" spans="1:8" ht="12.75" customHeight="1">
      <c r="A21" s="254"/>
      <c r="B21" s="38" t="s">
        <v>18</v>
      </c>
      <c r="C21" s="257"/>
      <c r="D21" s="147">
        <v>16085</v>
      </c>
      <c r="E21" s="41"/>
      <c r="F21" s="331"/>
      <c r="G21" s="147">
        <v>21913</v>
      </c>
      <c r="H21" s="256"/>
    </row>
    <row r="22" spans="1:8" ht="12.75" customHeight="1">
      <c r="A22" s="254"/>
      <c r="B22" s="38"/>
      <c r="C22" s="257"/>
      <c r="D22" s="154">
        <f>SUM(D18:D21)</f>
        <v>85458</v>
      </c>
      <c r="E22" s="41"/>
      <c r="F22" s="331"/>
      <c r="G22" s="154">
        <f>SUM(G18:G21)</f>
        <v>70956</v>
      </c>
      <c r="H22" s="256"/>
    </row>
    <row r="23" spans="1:8" ht="12.75" customHeight="1">
      <c r="A23" s="254"/>
      <c r="B23" s="38"/>
      <c r="C23" s="257"/>
      <c r="D23" s="41"/>
      <c r="E23" s="41"/>
      <c r="F23" s="331"/>
      <c r="G23" s="41"/>
      <c r="H23" s="256"/>
    </row>
    <row r="24" spans="1:8" ht="12.75" customHeight="1">
      <c r="A24" s="254"/>
      <c r="B24" s="38"/>
      <c r="C24" s="257"/>
      <c r="D24" s="41"/>
      <c r="E24" s="41"/>
      <c r="F24" s="331"/>
      <c r="G24" s="41"/>
      <c r="H24" s="256"/>
    </row>
    <row r="25" spans="1:8" ht="12.75" customHeight="1">
      <c r="A25" s="254"/>
      <c r="B25" s="258" t="s">
        <v>7</v>
      </c>
      <c r="C25" s="259"/>
      <c r="D25" s="41"/>
      <c r="E25" s="41"/>
      <c r="F25" s="331"/>
      <c r="G25" s="41"/>
      <c r="H25" s="256"/>
    </row>
    <row r="26" spans="1:8" ht="12.75" customHeight="1">
      <c r="A26" s="254"/>
      <c r="B26" s="38" t="s">
        <v>225</v>
      </c>
      <c r="C26" s="257"/>
      <c r="D26" s="153">
        <f>13551+2219+1029+5244+1</f>
        <v>22044</v>
      </c>
      <c r="E26" s="41"/>
      <c r="F26" s="331"/>
      <c r="G26" s="153">
        <v>15520</v>
      </c>
      <c r="H26" s="256"/>
    </row>
    <row r="27" spans="1:8" ht="12.75" customHeight="1">
      <c r="A27" s="254"/>
      <c r="B27" s="38" t="s">
        <v>19</v>
      </c>
      <c r="C27" s="257" t="s">
        <v>22</v>
      </c>
      <c r="D27" s="146">
        <f>254+7965</f>
        <v>8219</v>
      </c>
      <c r="E27" s="41"/>
      <c r="F27" s="331"/>
      <c r="G27" s="146">
        <v>6572</v>
      </c>
      <c r="H27" s="256"/>
    </row>
    <row r="28" spans="1:8" ht="12.75" customHeight="1">
      <c r="A28" s="254"/>
      <c r="B28" s="38" t="s">
        <v>1</v>
      </c>
      <c r="C28" s="257"/>
      <c r="D28" s="147">
        <v>2730</v>
      </c>
      <c r="E28" s="41"/>
      <c r="F28" s="331"/>
      <c r="G28" s="147">
        <v>1367</v>
      </c>
      <c r="H28" s="256"/>
    </row>
    <row r="29" spans="1:8" ht="12.75" customHeight="1">
      <c r="A29" s="254"/>
      <c r="B29" s="260"/>
      <c r="C29" s="261"/>
      <c r="D29" s="154">
        <f>SUM(D26:D28)</f>
        <v>32993</v>
      </c>
      <c r="E29" s="41"/>
      <c r="F29" s="331"/>
      <c r="G29" s="154">
        <f>SUM(G26:G28)</f>
        <v>23459</v>
      </c>
      <c r="H29" s="256"/>
    </row>
    <row r="30" spans="1:8" ht="12.75" customHeight="1">
      <c r="A30" s="254"/>
      <c r="B30" s="38"/>
      <c r="C30" s="257"/>
      <c r="D30" s="41"/>
      <c r="E30" s="41"/>
      <c r="F30" s="331"/>
      <c r="G30" s="41"/>
      <c r="H30" s="256"/>
    </row>
    <row r="31" spans="1:8" ht="12.75" customHeight="1">
      <c r="A31" s="254"/>
      <c r="B31" s="38" t="s">
        <v>41</v>
      </c>
      <c r="C31" s="257"/>
      <c r="D31" s="41">
        <f>+D22-D29</f>
        <v>52465</v>
      </c>
      <c r="E31" s="41"/>
      <c r="F31" s="331"/>
      <c r="G31" s="41">
        <f>+G22-G29</f>
        <v>47497</v>
      </c>
      <c r="H31" s="256"/>
    </row>
    <row r="32" spans="1:8" ht="12.75" customHeight="1" thickBot="1">
      <c r="A32" s="254"/>
      <c r="B32" s="38"/>
      <c r="C32" s="257"/>
      <c r="D32" s="156">
        <f>+D15+D31</f>
        <v>111036</v>
      </c>
      <c r="E32" s="41"/>
      <c r="F32" s="331"/>
      <c r="G32" s="156">
        <f>+G15+G31</f>
        <v>106379</v>
      </c>
      <c r="H32" s="256"/>
    </row>
    <row r="33" spans="1:8" ht="12.75" customHeight="1" thickTop="1">
      <c r="A33" s="254"/>
      <c r="B33" s="38"/>
      <c r="C33" s="257"/>
      <c r="D33" s="41"/>
      <c r="E33" s="41"/>
      <c r="F33" s="331"/>
      <c r="G33" s="41"/>
      <c r="H33" s="256"/>
    </row>
    <row r="34" spans="1:8" ht="12.75" customHeight="1">
      <c r="A34" s="254"/>
      <c r="B34" s="258" t="s">
        <v>8</v>
      </c>
      <c r="C34" s="259"/>
      <c r="D34" s="41"/>
      <c r="E34" s="41"/>
      <c r="F34" s="331"/>
      <c r="G34" s="41"/>
      <c r="H34" s="256"/>
    </row>
    <row r="35" spans="1:8" ht="12.75" customHeight="1">
      <c r="A35" s="254"/>
      <c r="B35" s="38" t="s">
        <v>20</v>
      </c>
      <c r="C35" s="257"/>
      <c r="D35" s="153">
        <v>88072</v>
      </c>
      <c r="E35" s="41"/>
      <c r="F35" s="331"/>
      <c r="G35" s="155">
        <v>88072</v>
      </c>
      <c r="H35" s="256"/>
    </row>
    <row r="36" spans="1:8" ht="12.75" customHeight="1">
      <c r="A36" s="254"/>
      <c r="B36" s="38" t="s">
        <v>42</v>
      </c>
      <c r="C36" s="257"/>
      <c r="D36" s="146">
        <v>20659</v>
      </c>
      <c r="E36" s="41"/>
      <c r="F36" s="331"/>
      <c r="G36" s="146">
        <v>19655</v>
      </c>
      <c r="H36" s="256"/>
    </row>
    <row r="37" spans="1:8" ht="12.75" customHeight="1">
      <c r="A37" s="254"/>
      <c r="B37" s="38" t="s">
        <v>43</v>
      </c>
      <c r="C37" s="257"/>
      <c r="D37" s="244">
        <f>'Changes in Equity'!F23</f>
        <v>-5933</v>
      </c>
      <c r="E37" s="227"/>
      <c r="F37" s="331"/>
      <c r="G37" s="146">
        <v>-15202</v>
      </c>
      <c r="H37" s="256"/>
    </row>
    <row r="38" spans="1:8" ht="12.75" customHeight="1">
      <c r="A38" s="254"/>
      <c r="B38" s="38" t="s">
        <v>21</v>
      </c>
      <c r="C38" s="257"/>
      <c r="D38" s="154">
        <f>SUM(D35:D37)</f>
        <v>102798</v>
      </c>
      <c r="E38" s="41"/>
      <c r="F38" s="331"/>
      <c r="G38" s="154">
        <f>SUM(G35:G37)</f>
        <v>92525</v>
      </c>
      <c r="H38" s="256"/>
    </row>
    <row r="39" spans="1:8" ht="12.75" customHeight="1">
      <c r="A39" s="254"/>
      <c r="B39" s="38"/>
      <c r="C39" s="257"/>
      <c r="D39" s="41"/>
      <c r="E39" s="41"/>
      <c r="F39" s="331"/>
      <c r="G39" s="41"/>
      <c r="H39" s="256"/>
    </row>
    <row r="40" spans="1:8" ht="12.75" customHeight="1">
      <c r="A40" s="254"/>
      <c r="B40" s="38"/>
      <c r="C40" s="257"/>
      <c r="D40" s="41"/>
      <c r="E40" s="41"/>
      <c r="F40" s="331"/>
      <c r="G40" s="41"/>
      <c r="H40" s="256"/>
    </row>
    <row r="41" spans="1:8" ht="12.75" customHeight="1">
      <c r="A41" s="254"/>
      <c r="B41" s="38" t="s">
        <v>42</v>
      </c>
      <c r="C41" s="257"/>
      <c r="D41" s="153">
        <v>4144</v>
      </c>
      <c r="E41" s="41"/>
      <c r="F41" s="331"/>
      <c r="G41" s="153">
        <v>5148</v>
      </c>
      <c r="H41" s="256"/>
    </row>
    <row r="42" spans="1:8" ht="12.75" customHeight="1">
      <c r="A42" s="254"/>
      <c r="B42" s="38" t="s">
        <v>23</v>
      </c>
      <c r="C42" s="257" t="s">
        <v>22</v>
      </c>
      <c r="D42" s="146">
        <v>242</v>
      </c>
      <c r="E42" s="41"/>
      <c r="F42" s="331"/>
      <c r="G42" s="146">
        <v>5042</v>
      </c>
      <c r="H42" s="256"/>
    </row>
    <row r="43" spans="1:8" ht="12.75" customHeight="1">
      <c r="A43" s="254"/>
      <c r="B43" s="38" t="s">
        <v>11</v>
      </c>
      <c r="C43" s="257"/>
      <c r="D43" s="146">
        <v>3852</v>
      </c>
      <c r="E43" s="41"/>
      <c r="F43" s="331"/>
      <c r="G43" s="146">
        <v>3664</v>
      </c>
      <c r="H43" s="256"/>
    </row>
    <row r="44" spans="1:8" ht="12.75" customHeight="1">
      <c r="A44" s="254"/>
      <c r="B44" s="38" t="s">
        <v>24</v>
      </c>
      <c r="C44" s="257"/>
      <c r="D44" s="154">
        <f>SUM(D41:D43)</f>
        <v>8238</v>
      </c>
      <c r="E44" s="41"/>
      <c r="F44" s="331"/>
      <c r="G44" s="154">
        <f>SUM(G41:G43)</f>
        <v>13854</v>
      </c>
      <c r="H44" s="256"/>
    </row>
    <row r="45" spans="1:8" ht="12.75" customHeight="1" thickBot="1">
      <c r="A45" s="254"/>
      <c r="B45" s="38"/>
      <c r="C45" s="257"/>
      <c r="D45" s="157">
        <f>+D38+D44</f>
        <v>111036</v>
      </c>
      <c r="E45" s="41"/>
      <c r="F45" s="331"/>
      <c r="G45" s="157">
        <f>+G38+G44</f>
        <v>106379</v>
      </c>
      <c r="H45" s="256"/>
    </row>
    <row r="46" spans="1:8" ht="10.5" customHeight="1" thickTop="1">
      <c r="A46" s="254"/>
      <c r="B46" s="38"/>
      <c r="C46" s="257"/>
      <c r="D46" s="41"/>
      <c r="E46" s="41"/>
      <c r="F46" s="331"/>
      <c r="G46" s="41"/>
      <c r="H46" s="256"/>
    </row>
    <row r="47" spans="1:8" ht="12.75" customHeight="1">
      <c r="A47" s="254"/>
      <c r="B47" s="38" t="s">
        <v>83</v>
      </c>
      <c r="C47" s="257"/>
      <c r="D47" s="262">
        <f>(D38-D14)/D35</f>
        <v>0.9945044963211918</v>
      </c>
      <c r="E47" s="262"/>
      <c r="F47" s="331"/>
      <c r="G47" s="262">
        <f>(G38-G14)/G35</f>
        <v>0.8778612953038423</v>
      </c>
      <c r="H47" s="256"/>
    </row>
    <row r="48" spans="1:8" ht="11.25" customHeight="1">
      <c r="A48" s="254"/>
      <c r="B48" s="38"/>
      <c r="C48" s="257"/>
      <c r="D48" s="41">
        <f>D32-D45</f>
        <v>0</v>
      </c>
      <c r="E48" s="41"/>
      <c r="F48" s="331"/>
      <c r="G48" s="41">
        <f>G32-G45</f>
        <v>0</v>
      </c>
      <c r="H48" s="256"/>
    </row>
    <row r="49" spans="1:8" ht="4.5" customHeight="1" thickBot="1">
      <c r="A49" s="263"/>
      <c r="B49" s="264"/>
      <c r="C49" s="265"/>
      <c r="D49" s="266"/>
      <c r="E49" s="266"/>
      <c r="F49" s="332"/>
      <c r="G49" s="266"/>
      <c r="H49" s="267"/>
    </row>
    <row r="50" spans="3:6" ht="14.25" customHeight="1">
      <c r="C50" s="36"/>
      <c r="F50" s="36"/>
    </row>
    <row r="51" spans="2:7" ht="12.75" customHeight="1">
      <c r="B51" s="42" t="s">
        <v>2</v>
      </c>
      <c r="D51" s="40"/>
      <c r="E51" s="40"/>
      <c r="F51" s="41"/>
      <c r="G51" s="40"/>
    </row>
    <row r="52" spans="2:7" ht="12.75" customHeight="1">
      <c r="B52" s="416"/>
      <c r="C52" s="416"/>
      <c r="D52" s="416"/>
      <c r="E52" s="416"/>
      <c r="F52" s="416"/>
      <c r="G52" s="416"/>
    </row>
    <row r="53" spans="2:7" ht="12.75">
      <c r="B53" s="43"/>
      <c r="C53" s="43"/>
      <c r="D53" s="43"/>
      <c r="E53" s="43"/>
      <c r="F53" s="43"/>
      <c r="G53" s="43"/>
    </row>
    <row r="54" spans="2:7" ht="12.75">
      <c r="B54" s="416" t="s">
        <v>60</v>
      </c>
      <c r="C54" s="416"/>
      <c r="D54" s="416"/>
      <c r="E54" s="416"/>
      <c r="F54" s="416"/>
      <c r="G54" s="416"/>
    </row>
    <row r="55" spans="2:7" ht="12.75">
      <c r="B55" s="411"/>
      <c r="C55" s="411"/>
      <c r="D55" s="411"/>
      <c r="E55" s="411"/>
      <c r="F55" s="411"/>
      <c r="G55" s="411"/>
    </row>
  </sheetData>
  <mergeCells count="8">
    <mergeCell ref="D7:D8"/>
    <mergeCell ref="B5:G5"/>
    <mergeCell ref="B54:G55"/>
    <mergeCell ref="B52:G52"/>
    <mergeCell ref="B4:G4"/>
    <mergeCell ref="B3:G3"/>
    <mergeCell ref="B1:G1"/>
    <mergeCell ref="B2:G2"/>
  </mergeCells>
  <printOptions horizontalCentered="1"/>
  <pageMargins left="0.5" right="0.5" top="0.75" bottom="0.75"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H50"/>
  <sheetViews>
    <sheetView zoomScaleSheetLayoutView="100" workbookViewId="0" topLeftCell="A7">
      <selection activeCell="B17" sqref="B17"/>
    </sheetView>
  </sheetViews>
  <sheetFormatPr defaultColWidth="9.140625" defaultRowHeight="12.75"/>
  <cols>
    <col min="1" max="1" width="3.57421875" style="220" customWidth="1"/>
    <col min="2" max="2" width="16.8515625" style="220" customWidth="1"/>
    <col min="3" max="3" width="15.421875" style="220" customWidth="1"/>
    <col min="4" max="7" width="15.421875" style="324" customWidth="1"/>
    <col min="8" max="8" width="1.28515625" style="220" customWidth="1"/>
    <col min="9" max="16384" width="9.140625" style="220" customWidth="1"/>
  </cols>
  <sheetData>
    <row r="1" spans="1:8" s="290" customFormat="1" ht="18" customHeight="1">
      <c r="A1" s="333"/>
      <c r="B1" s="412" t="s">
        <v>36</v>
      </c>
      <c r="C1" s="412"/>
      <c r="D1" s="412"/>
      <c r="E1" s="412"/>
      <c r="F1" s="412"/>
      <c r="G1" s="412"/>
      <c r="H1" s="334"/>
    </row>
    <row r="2" spans="1:8" s="291" customFormat="1" ht="18" customHeight="1">
      <c r="A2" s="335"/>
      <c r="B2" s="427" t="s">
        <v>37</v>
      </c>
      <c r="C2" s="427"/>
      <c r="D2" s="427"/>
      <c r="E2" s="427"/>
      <c r="F2" s="427"/>
      <c r="G2" s="427"/>
      <c r="H2" s="336"/>
    </row>
    <row r="3" spans="1:8" s="290" customFormat="1" ht="18" customHeight="1" thickBot="1">
      <c r="A3" s="337"/>
      <c r="B3" s="417"/>
      <c r="C3" s="417"/>
      <c r="D3" s="417"/>
      <c r="E3" s="417"/>
      <c r="F3" s="417"/>
      <c r="G3" s="417"/>
      <c r="H3" s="338"/>
    </row>
    <row r="4" spans="1:8" s="292" customFormat="1" ht="18" customHeight="1">
      <c r="A4" s="350"/>
      <c r="B4" s="418" t="s">
        <v>287</v>
      </c>
      <c r="C4" s="419"/>
      <c r="D4" s="419"/>
      <c r="E4" s="419"/>
      <c r="F4" s="419"/>
      <c r="G4" s="419"/>
      <c r="H4" s="351"/>
    </row>
    <row r="5" spans="1:8" s="292" customFormat="1" ht="18" customHeight="1" thickBot="1">
      <c r="A5" s="352"/>
      <c r="B5" s="420"/>
      <c r="C5" s="420"/>
      <c r="D5" s="420"/>
      <c r="E5" s="420"/>
      <c r="F5" s="420"/>
      <c r="G5" s="420"/>
      <c r="H5" s="353"/>
    </row>
    <row r="6" spans="1:8" ht="12.75">
      <c r="A6" s="281"/>
      <c r="B6" s="222"/>
      <c r="C6" s="222"/>
      <c r="D6" s="339"/>
      <c r="E6" s="339"/>
      <c r="F6" s="340"/>
      <c r="G6" s="339"/>
      <c r="H6" s="284"/>
    </row>
    <row r="7" spans="1:8" s="293" customFormat="1" ht="25.5" customHeight="1">
      <c r="A7" s="341"/>
      <c r="B7" s="342"/>
      <c r="C7" s="342"/>
      <c r="D7" s="425" t="s">
        <v>211</v>
      </c>
      <c r="E7" s="425" t="s">
        <v>42</v>
      </c>
      <c r="F7" s="421" t="s">
        <v>57</v>
      </c>
      <c r="G7" s="423" t="s">
        <v>4</v>
      </c>
      <c r="H7" s="343"/>
    </row>
    <row r="8" spans="1:8" s="293" customFormat="1" ht="12.75">
      <c r="A8" s="341"/>
      <c r="B8" s="342"/>
      <c r="C8" s="342"/>
      <c r="D8" s="426"/>
      <c r="E8" s="426"/>
      <c r="F8" s="422"/>
      <c r="G8" s="424"/>
      <c r="H8" s="343"/>
    </row>
    <row r="9" spans="1:8" s="294" customFormat="1" ht="12.75">
      <c r="A9" s="344"/>
      <c r="B9" s="345"/>
      <c r="C9" s="345"/>
      <c r="D9" s="295" t="s">
        <v>5</v>
      </c>
      <c r="E9" s="295" t="s">
        <v>5</v>
      </c>
      <c r="F9" s="295" t="s">
        <v>5</v>
      </c>
      <c r="G9" s="296" t="s">
        <v>5</v>
      </c>
      <c r="H9" s="346"/>
    </row>
    <row r="10" spans="1:8" s="294" customFormat="1" ht="12.75">
      <c r="A10" s="344"/>
      <c r="B10" s="345"/>
      <c r="C10" s="345"/>
      <c r="D10" s="297"/>
      <c r="E10" s="297"/>
      <c r="F10" s="297"/>
      <c r="G10" s="298"/>
      <c r="H10" s="346"/>
    </row>
    <row r="11" spans="1:8" s="294" customFormat="1" ht="12.75">
      <c r="A11" s="344"/>
      <c r="B11" s="347" t="s">
        <v>291</v>
      </c>
      <c r="C11" s="345"/>
      <c r="D11" s="299"/>
      <c r="E11" s="299"/>
      <c r="F11" s="299"/>
      <c r="G11" s="300"/>
      <c r="H11" s="346"/>
    </row>
    <row r="12" spans="1:8" ht="12.75">
      <c r="A12" s="281"/>
      <c r="B12" s="222"/>
      <c r="C12" s="222"/>
      <c r="D12" s="301"/>
      <c r="E12" s="301"/>
      <c r="F12" s="302"/>
      <c r="G12" s="303"/>
      <c r="H12" s="284"/>
    </row>
    <row r="13" spans="1:8" ht="12.75">
      <c r="A13" s="281"/>
      <c r="B13" s="222" t="s">
        <v>208</v>
      </c>
      <c r="C13" s="222"/>
      <c r="D13" s="304">
        <v>88072</v>
      </c>
      <c r="E13" s="305">
        <v>19655</v>
      </c>
      <c r="F13" s="244">
        <v>-15202</v>
      </c>
      <c r="G13" s="306">
        <f>SUM(D13:F13)</f>
        <v>92525</v>
      </c>
      <c r="H13" s="284"/>
    </row>
    <row r="14" spans="1:8" ht="12.75">
      <c r="A14" s="281"/>
      <c r="B14" s="222"/>
      <c r="C14" s="222"/>
      <c r="D14" s="301"/>
      <c r="E14" s="301"/>
      <c r="F14" s="302"/>
      <c r="G14" s="303"/>
      <c r="H14" s="284"/>
    </row>
    <row r="15" spans="1:8" ht="12.75">
      <c r="A15" s="281"/>
      <c r="B15" s="222" t="s">
        <v>314</v>
      </c>
      <c r="C15" s="222"/>
      <c r="D15" s="307">
        <v>0</v>
      </c>
      <c r="E15" s="307">
        <v>0</v>
      </c>
      <c r="F15" s="244">
        <f>'Income Statement'!F41</f>
        <v>-1004</v>
      </c>
      <c r="G15" s="306">
        <f>SUM(D15:F15)</f>
        <v>-1004</v>
      </c>
      <c r="H15" s="284"/>
    </row>
    <row r="16" spans="1:8" ht="12.75">
      <c r="A16" s="281"/>
      <c r="B16" s="222"/>
      <c r="C16" s="222"/>
      <c r="D16" s="307"/>
      <c r="E16" s="307"/>
      <c r="F16" s="244"/>
      <c r="G16" s="306"/>
      <c r="H16" s="284"/>
    </row>
    <row r="17" spans="1:8" ht="12.75">
      <c r="A17" s="281"/>
      <c r="B17" s="222" t="s">
        <v>315</v>
      </c>
      <c r="C17" s="222"/>
      <c r="D17" s="307">
        <v>0</v>
      </c>
      <c r="E17" s="308">
        <v>1004</v>
      </c>
      <c r="F17" s="244">
        <v>0</v>
      </c>
      <c r="G17" s="306">
        <f>SUM(D17:F17)</f>
        <v>1004</v>
      </c>
      <c r="H17" s="284"/>
    </row>
    <row r="18" spans="1:8" ht="12.75">
      <c r="A18" s="281"/>
      <c r="B18" s="222"/>
      <c r="C18" s="222"/>
      <c r="D18" s="301"/>
      <c r="E18" s="301"/>
      <c r="F18" s="309"/>
      <c r="G18" s="303"/>
      <c r="H18" s="284"/>
    </row>
    <row r="19" spans="1:8" ht="12.75">
      <c r="A19" s="281"/>
      <c r="B19" s="222" t="s">
        <v>228</v>
      </c>
      <c r="C19" s="222"/>
      <c r="D19" s="307">
        <v>0</v>
      </c>
      <c r="E19" s="307">
        <v>0</v>
      </c>
      <c r="F19" s="244">
        <f>'Income Statement'!F39</f>
        <v>12492</v>
      </c>
      <c r="G19" s="306">
        <f>SUM(D19:F19)</f>
        <v>12492</v>
      </c>
      <c r="H19" s="284"/>
    </row>
    <row r="20" spans="1:8" ht="12.75">
      <c r="A20" s="281"/>
      <c r="B20" s="222"/>
      <c r="C20" s="222"/>
      <c r="D20" s="307"/>
      <c r="E20" s="307"/>
      <c r="F20" s="244"/>
      <c r="G20" s="306"/>
      <c r="H20" s="284"/>
    </row>
    <row r="21" spans="1:8" ht="12.75">
      <c r="A21" s="281"/>
      <c r="B21" s="222" t="s">
        <v>241</v>
      </c>
      <c r="C21" s="222"/>
      <c r="D21" s="307"/>
      <c r="E21" s="307"/>
      <c r="F21" s="244">
        <v>-2219</v>
      </c>
      <c r="G21" s="306">
        <f>SUM(D21:F21)</f>
        <v>-2219</v>
      </c>
      <c r="H21" s="284"/>
    </row>
    <row r="22" spans="1:8" ht="12.75">
      <c r="A22" s="281"/>
      <c r="B22" s="222"/>
      <c r="C22" s="222"/>
      <c r="D22" s="301"/>
      <c r="E22" s="301"/>
      <c r="F22" s="302"/>
      <c r="G22" s="303"/>
      <c r="H22" s="284"/>
    </row>
    <row r="23" spans="1:8" ht="12.75">
      <c r="A23" s="281"/>
      <c r="B23" s="222" t="s">
        <v>293</v>
      </c>
      <c r="C23" s="222"/>
      <c r="D23" s="310">
        <f>SUM(D13:D22)</f>
        <v>88072</v>
      </c>
      <c r="E23" s="310">
        <f>SUM(E13:E22)</f>
        <v>20659</v>
      </c>
      <c r="F23" s="311">
        <f>SUM(F13:F22)</f>
        <v>-5933</v>
      </c>
      <c r="G23" s="312">
        <f>SUM(G13:G22)</f>
        <v>102798</v>
      </c>
      <c r="H23" s="284"/>
    </row>
    <row r="24" spans="1:8" ht="12.75">
      <c r="A24" s="281"/>
      <c r="B24" s="222"/>
      <c r="C24" s="222"/>
      <c r="D24" s="313">
        <f>D23-'Balance Sheet'!D35</f>
        <v>0</v>
      </c>
      <c r="E24" s="313">
        <f>E23-'Balance Sheet'!D36</f>
        <v>0</v>
      </c>
      <c r="F24" s="313">
        <f>F23-'Balance Sheet'!D37</f>
        <v>0</v>
      </c>
      <c r="G24" s="314"/>
      <c r="H24" s="284"/>
    </row>
    <row r="25" spans="1:8" ht="12.75">
      <c r="A25" s="281"/>
      <c r="B25" s="222"/>
      <c r="C25" s="222"/>
      <c r="D25" s="315"/>
      <c r="E25" s="315"/>
      <c r="F25" s="315"/>
      <c r="G25" s="316"/>
      <c r="H25" s="284"/>
    </row>
    <row r="26" spans="1:8" s="294" customFormat="1" ht="12.75">
      <c r="A26" s="344"/>
      <c r="B26" s="347" t="s">
        <v>292</v>
      </c>
      <c r="C26" s="345"/>
      <c r="D26" s="299"/>
      <c r="E26" s="299"/>
      <c r="F26" s="299"/>
      <c r="G26" s="300"/>
      <c r="H26" s="346"/>
    </row>
    <row r="27" spans="1:8" s="294" customFormat="1" ht="12.75">
      <c r="A27" s="344"/>
      <c r="B27" s="348"/>
      <c r="C27" s="345"/>
      <c r="D27" s="317"/>
      <c r="E27" s="317"/>
      <c r="F27" s="317"/>
      <c r="G27" s="318"/>
      <c r="H27" s="346"/>
    </row>
    <row r="28" spans="1:8" ht="12.75">
      <c r="A28" s="281"/>
      <c r="B28" s="222" t="s">
        <v>214</v>
      </c>
      <c r="C28" s="222"/>
      <c r="D28" s="243" t="s">
        <v>217</v>
      </c>
      <c r="E28" s="244">
        <v>0</v>
      </c>
      <c r="F28" s="244">
        <v>-1215</v>
      </c>
      <c r="G28" s="244">
        <f>SUM(D28:F28)</f>
        <v>-1215</v>
      </c>
      <c r="H28" s="284"/>
    </row>
    <row r="29" spans="1:8" ht="12.75">
      <c r="A29" s="281"/>
      <c r="B29" s="222"/>
      <c r="C29" s="222"/>
      <c r="D29" s="319"/>
      <c r="E29" s="319"/>
      <c r="F29" s="244"/>
      <c r="G29" s="320"/>
      <c r="H29" s="284"/>
    </row>
    <row r="30" spans="1:8" ht="12.75">
      <c r="A30" s="281"/>
      <c r="B30" s="222" t="s">
        <v>215</v>
      </c>
      <c r="C30" s="222"/>
      <c r="D30" s="319"/>
      <c r="E30" s="319"/>
      <c r="F30" s="244"/>
      <c r="G30" s="320"/>
      <c r="H30" s="284"/>
    </row>
    <row r="31" spans="1:8" ht="12.75">
      <c r="A31" s="281"/>
      <c r="B31" s="222" t="s">
        <v>216</v>
      </c>
      <c r="C31" s="222"/>
      <c r="D31" s="319">
        <v>66873</v>
      </c>
      <c r="E31" s="319">
        <v>25000</v>
      </c>
      <c r="F31" s="244">
        <v>0</v>
      </c>
      <c r="G31" s="320">
        <f>SUM(D31:F31)</f>
        <v>91873</v>
      </c>
      <c r="H31" s="284"/>
    </row>
    <row r="32" spans="1:8" ht="12.75">
      <c r="A32" s="281"/>
      <c r="B32" s="222"/>
      <c r="C32" s="222"/>
      <c r="D32" s="319"/>
      <c r="E32" s="319"/>
      <c r="F32" s="244"/>
      <c r="G32" s="320"/>
      <c r="H32" s="284"/>
    </row>
    <row r="33" spans="1:8" ht="12.75">
      <c r="A33" s="281"/>
      <c r="B33" s="222" t="s">
        <v>233</v>
      </c>
      <c r="C33" s="222"/>
      <c r="D33" s="319"/>
      <c r="E33" s="319"/>
      <c r="F33" s="244"/>
      <c r="G33" s="320"/>
      <c r="H33" s="284"/>
    </row>
    <row r="34" spans="1:8" ht="12.75">
      <c r="A34" s="281"/>
      <c r="B34" s="222" t="s">
        <v>234</v>
      </c>
      <c r="C34" s="222"/>
      <c r="D34" s="319">
        <v>0</v>
      </c>
      <c r="E34" s="319">
        <v>-5638</v>
      </c>
      <c r="F34" s="244">
        <v>0</v>
      </c>
      <c r="G34" s="320">
        <f>SUM(D34:F34)</f>
        <v>-5638</v>
      </c>
      <c r="H34" s="284"/>
    </row>
    <row r="35" spans="1:8" ht="12.75">
      <c r="A35" s="281"/>
      <c r="B35" s="222"/>
      <c r="C35" s="222"/>
      <c r="D35" s="319"/>
      <c r="E35" s="319"/>
      <c r="F35" s="244"/>
      <c r="G35" s="320"/>
      <c r="H35" s="284"/>
    </row>
    <row r="36" spans="1:8" ht="12.75">
      <c r="A36" s="281"/>
      <c r="B36" s="222" t="s">
        <v>242</v>
      </c>
      <c r="C36" s="222"/>
      <c r="D36" s="319">
        <f>2000+16200+2802</f>
        <v>21002</v>
      </c>
      <c r="E36" s="319"/>
      <c r="F36" s="244"/>
      <c r="G36" s="320">
        <f>SUM(D36:F36)</f>
        <v>21002</v>
      </c>
      <c r="H36" s="284"/>
    </row>
    <row r="37" spans="1:8" ht="12.75">
      <c r="A37" s="281"/>
      <c r="B37" s="222"/>
      <c r="C37" s="222"/>
      <c r="D37" s="319"/>
      <c r="E37" s="319"/>
      <c r="F37" s="244"/>
      <c r="G37" s="320"/>
      <c r="H37" s="284"/>
    </row>
    <row r="38" spans="1:8" ht="12.75">
      <c r="A38" s="281"/>
      <c r="B38" s="222" t="s">
        <v>295</v>
      </c>
      <c r="C38" s="222"/>
      <c r="D38" s="319">
        <v>197</v>
      </c>
      <c r="E38" s="319">
        <f>-D38</f>
        <v>-197</v>
      </c>
      <c r="F38" s="244"/>
      <c r="G38" s="320">
        <f>SUM(D38:F38)</f>
        <v>0</v>
      </c>
      <c r="H38" s="284"/>
    </row>
    <row r="39" spans="1:8" ht="12.75">
      <c r="A39" s="281"/>
      <c r="B39" s="222"/>
      <c r="C39" s="222"/>
      <c r="D39" s="319"/>
      <c r="E39" s="319"/>
      <c r="F39" s="244"/>
      <c r="G39" s="320"/>
      <c r="H39" s="284"/>
    </row>
    <row r="40" spans="1:8" ht="12.75">
      <c r="A40" s="281"/>
      <c r="B40" s="222" t="s">
        <v>243</v>
      </c>
      <c r="C40" s="222"/>
      <c r="D40" s="319"/>
      <c r="E40" s="319">
        <v>490</v>
      </c>
      <c r="F40" s="244">
        <f>-E40</f>
        <v>-490</v>
      </c>
      <c r="G40" s="320">
        <f>SUM(D40:F40)</f>
        <v>0</v>
      </c>
      <c r="H40" s="284"/>
    </row>
    <row r="41" spans="1:8" ht="12.75">
      <c r="A41" s="281"/>
      <c r="B41" s="222"/>
      <c r="C41" s="222"/>
      <c r="D41" s="319"/>
      <c r="E41" s="319"/>
      <c r="F41" s="244"/>
      <c r="G41" s="320"/>
      <c r="H41" s="284"/>
    </row>
    <row r="42" spans="1:8" ht="12.75">
      <c r="A42" s="281"/>
      <c r="B42" s="222" t="s">
        <v>229</v>
      </c>
      <c r="C42" s="222"/>
      <c r="D42" s="319">
        <v>0</v>
      </c>
      <c r="E42" s="319">
        <v>0</v>
      </c>
      <c r="F42" s="244">
        <v>-13497</v>
      </c>
      <c r="G42" s="320">
        <f>SUM(D42:F42)</f>
        <v>-13497</v>
      </c>
      <c r="H42" s="284"/>
    </row>
    <row r="43" spans="1:8" ht="12.75">
      <c r="A43" s="281"/>
      <c r="B43" s="222"/>
      <c r="C43" s="222"/>
      <c r="D43" s="319"/>
      <c r="E43" s="319"/>
      <c r="F43" s="244"/>
      <c r="G43" s="320"/>
      <c r="H43" s="284"/>
    </row>
    <row r="44" spans="1:8" ht="12.75">
      <c r="A44" s="281"/>
      <c r="B44" s="222" t="s">
        <v>294</v>
      </c>
      <c r="C44" s="222"/>
      <c r="D44" s="321">
        <f>SUM(D28:D43)</f>
        <v>88072</v>
      </c>
      <c r="E44" s="321">
        <f>SUM(E28:E43)</f>
        <v>19655</v>
      </c>
      <c r="F44" s="322">
        <f>SUM(F28:F43)</f>
        <v>-15202</v>
      </c>
      <c r="G44" s="323">
        <f>SUM(G28:G43)</f>
        <v>92525</v>
      </c>
      <c r="H44" s="284"/>
    </row>
    <row r="45" spans="1:8" ht="12.75">
      <c r="A45" s="281"/>
      <c r="B45" s="222"/>
      <c r="C45" s="222"/>
      <c r="D45" s="315"/>
      <c r="E45" s="315"/>
      <c r="F45" s="315"/>
      <c r="G45" s="315">
        <f>+G44-'Balance Sheet'!G38</f>
        <v>0</v>
      </c>
      <c r="H45" s="284"/>
    </row>
    <row r="46" spans="1:8" ht="13.5" thickBot="1">
      <c r="A46" s="286"/>
      <c r="B46" s="287"/>
      <c r="C46" s="287"/>
      <c r="D46" s="349"/>
      <c r="E46" s="349"/>
      <c r="F46" s="349"/>
      <c r="G46" s="349"/>
      <c r="H46" s="289"/>
    </row>
    <row r="49" ht="12.75">
      <c r="B49" s="220" t="s">
        <v>209</v>
      </c>
    </row>
    <row r="50" ht="12.75">
      <c r="B50" s="220" t="s">
        <v>218</v>
      </c>
    </row>
  </sheetData>
  <mergeCells count="8">
    <mergeCell ref="B1:G1"/>
    <mergeCell ref="B3:G3"/>
    <mergeCell ref="B4:G5"/>
    <mergeCell ref="F7:F8"/>
    <mergeCell ref="G7:G8"/>
    <mergeCell ref="D7:D8"/>
    <mergeCell ref="B2:G2"/>
    <mergeCell ref="E7:E8"/>
  </mergeCells>
  <printOptions horizontalCentered="1"/>
  <pageMargins left="0.5" right="0.5" top="0.75" bottom="0.75" header="0" footer="0"/>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SheetLayoutView="100" workbookViewId="0" topLeftCell="A1">
      <selection activeCell="C31" sqref="C31"/>
    </sheetView>
  </sheetViews>
  <sheetFormatPr defaultColWidth="9.140625" defaultRowHeight="12.75"/>
  <cols>
    <col min="1" max="1" width="3.7109375" style="36" customWidth="1"/>
    <col min="2" max="2" width="52.140625" style="36" customWidth="1"/>
    <col min="3" max="3" width="17.8515625" style="1" customWidth="1"/>
    <col min="4" max="4" width="17.8515625" style="223" customWidth="1"/>
    <col min="5" max="5" width="1.57421875" style="36" customWidth="1"/>
    <col min="6" max="16384" width="9.140625" style="36" customWidth="1"/>
  </cols>
  <sheetData>
    <row r="1" spans="2:7" s="45" customFormat="1" ht="18" customHeight="1">
      <c r="B1" s="407" t="s">
        <v>36</v>
      </c>
      <c r="C1" s="407"/>
      <c r="D1" s="407"/>
      <c r="E1" s="44"/>
      <c r="F1" s="44"/>
      <c r="G1" s="44"/>
    </row>
    <row r="2" spans="2:7" s="47" customFormat="1" ht="18" customHeight="1">
      <c r="B2" s="407" t="s">
        <v>37</v>
      </c>
      <c r="C2" s="407"/>
      <c r="D2" s="407"/>
      <c r="E2" s="44"/>
      <c r="F2" s="44"/>
      <c r="G2" s="44"/>
    </row>
    <row r="3" spans="2:4" s="45" customFormat="1" ht="9" customHeight="1" thickBot="1">
      <c r="B3" s="428"/>
      <c r="C3" s="428"/>
      <c r="D3" s="290"/>
    </row>
    <row r="4" spans="1:5" s="45" customFormat="1" ht="18" customHeight="1">
      <c r="A4" s="250"/>
      <c r="B4" s="429" t="s">
        <v>56</v>
      </c>
      <c r="C4" s="429"/>
      <c r="D4" s="429"/>
      <c r="E4" s="251"/>
    </row>
    <row r="5" spans="1:5" s="45" customFormat="1" ht="18" customHeight="1" thickBot="1">
      <c r="A5" s="268"/>
      <c r="B5" s="360" t="s">
        <v>288</v>
      </c>
      <c r="C5" s="360"/>
      <c r="D5" s="361"/>
      <c r="E5" s="269"/>
    </row>
    <row r="6" spans="1:5" s="45" customFormat="1" ht="9.75" customHeight="1">
      <c r="A6" s="252"/>
      <c r="B6" s="207"/>
      <c r="C6" s="207"/>
      <c r="D6" s="362"/>
      <c r="E6" s="253"/>
    </row>
    <row r="7" spans="1:5" ht="55.5" customHeight="1">
      <c r="A7" s="254"/>
      <c r="B7" s="363"/>
      <c r="C7" s="162" t="s">
        <v>296</v>
      </c>
      <c r="D7" s="354" t="s">
        <v>297</v>
      </c>
      <c r="E7" s="256"/>
    </row>
    <row r="8" spans="1:5" ht="12.75">
      <c r="A8" s="254"/>
      <c r="B8" s="363"/>
      <c r="C8" s="163" t="s">
        <v>5</v>
      </c>
      <c r="D8" s="355" t="s">
        <v>5</v>
      </c>
      <c r="E8" s="256"/>
    </row>
    <row r="9" spans="1:5" ht="12.75">
      <c r="A9" s="254"/>
      <c r="B9" s="38"/>
      <c r="C9" s="145"/>
      <c r="D9" s="243"/>
      <c r="E9" s="256"/>
    </row>
    <row r="10" spans="1:5" ht="12.75">
      <c r="A10" s="254"/>
      <c r="B10" s="364" t="s">
        <v>79</v>
      </c>
      <c r="C10" s="158"/>
      <c r="D10" s="356"/>
      <c r="E10" s="256"/>
    </row>
    <row r="11" spans="1:5" ht="12.75">
      <c r="A11" s="254"/>
      <c r="B11" s="365" t="s">
        <v>61</v>
      </c>
      <c r="C11" s="145">
        <f>'Income Statement'!F35</f>
        <v>17415</v>
      </c>
      <c r="D11" s="243">
        <v>-11647</v>
      </c>
      <c r="E11" s="256"/>
    </row>
    <row r="12" spans="1:5" ht="12.75">
      <c r="A12" s="254"/>
      <c r="B12" s="365"/>
      <c r="C12" s="158"/>
      <c r="D12" s="356"/>
      <c r="E12" s="256"/>
    </row>
    <row r="13" spans="1:5" ht="12.75">
      <c r="A13" s="254"/>
      <c r="B13" s="366" t="s">
        <v>35</v>
      </c>
      <c r="C13" s="158"/>
      <c r="D13" s="356"/>
      <c r="E13" s="256"/>
    </row>
    <row r="14" spans="1:5" ht="12.75">
      <c r="A14" s="254"/>
      <c r="B14" s="365" t="s">
        <v>227</v>
      </c>
      <c r="C14" s="145">
        <v>0</v>
      </c>
      <c r="D14" s="243">
        <v>15036</v>
      </c>
      <c r="E14" s="256"/>
    </row>
    <row r="15" spans="1:5" ht="12.75">
      <c r="A15" s="254"/>
      <c r="B15" s="365" t="s">
        <v>230</v>
      </c>
      <c r="C15" s="145">
        <v>0</v>
      </c>
      <c r="D15" s="243">
        <v>1415</v>
      </c>
      <c r="E15" s="256"/>
    </row>
    <row r="16" spans="1:5" ht="12.75">
      <c r="A16" s="254"/>
      <c r="B16" s="365" t="s">
        <v>62</v>
      </c>
      <c r="C16" s="145">
        <v>4123</v>
      </c>
      <c r="D16" s="243">
        <v>2232</v>
      </c>
      <c r="E16" s="256"/>
    </row>
    <row r="17" spans="1:5" ht="12.75">
      <c r="A17" s="254"/>
      <c r="B17" s="365" t="s">
        <v>29</v>
      </c>
      <c r="C17" s="145">
        <v>-539</v>
      </c>
      <c r="D17" s="243">
        <v>-108</v>
      </c>
      <c r="E17" s="256"/>
    </row>
    <row r="18" spans="1:5" ht="12.75">
      <c r="A18" s="254"/>
      <c r="B18" s="365" t="s">
        <v>219</v>
      </c>
      <c r="C18" s="145">
        <v>931</v>
      </c>
      <c r="D18" s="243">
        <v>0</v>
      </c>
      <c r="E18" s="256"/>
    </row>
    <row r="19" spans="1:5" ht="12.75">
      <c r="A19" s="254"/>
      <c r="B19" s="365" t="s">
        <v>63</v>
      </c>
      <c r="C19" s="145">
        <v>-174</v>
      </c>
      <c r="D19" s="243">
        <v>-120</v>
      </c>
      <c r="E19" s="256"/>
    </row>
    <row r="20" spans="1:5" ht="12.75">
      <c r="A20" s="254"/>
      <c r="B20" s="367" t="s">
        <v>298</v>
      </c>
      <c r="C20" s="145"/>
      <c r="D20" s="243">
        <v>-7</v>
      </c>
      <c r="E20" s="256"/>
    </row>
    <row r="21" spans="1:5" ht="12.75">
      <c r="A21" s="254"/>
      <c r="B21" s="365" t="s">
        <v>82</v>
      </c>
      <c r="C21" s="145"/>
      <c r="D21" s="243">
        <v>-54</v>
      </c>
      <c r="E21" s="256"/>
    </row>
    <row r="22" spans="1:5" ht="12.75">
      <c r="A22" s="254"/>
      <c r="B22" s="367" t="s">
        <v>299</v>
      </c>
      <c r="C22" s="145"/>
      <c r="D22" s="243">
        <v>420</v>
      </c>
      <c r="E22" s="256"/>
    </row>
    <row r="23" spans="1:5" ht="12.75">
      <c r="A23" s="254"/>
      <c r="B23" s="365" t="s">
        <v>220</v>
      </c>
      <c r="C23" s="145">
        <v>360</v>
      </c>
      <c r="D23" s="243">
        <v>0</v>
      </c>
      <c r="E23" s="256"/>
    </row>
    <row r="24" spans="1:5" ht="12.75">
      <c r="A24" s="254"/>
      <c r="B24" s="365" t="s">
        <v>244</v>
      </c>
      <c r="C24" s="159"/>
      <c r="D24" s="357">
        <v>-16</v>
      </c>
      <c r="E24" s="256"/>
    </row>
    <row r="25" spans="1:5" ht="12.75">
      <c r="A25" s="254"/>
      <c r="B25" s="366" t="s">
        <v>64</v>
      </c>
      <c r="C25" s="158">
        <f>SUM(C11:C24)</f>
        <v>22116</v>
      </c>
      <c r="D25" s="356">
        <f>SUM(D11:D24)</f>
        <v>7151</v>
      </c>
      <c r="E25" s="256"/>
    </row>
    <row r="26" spans="1:5" ht="12.75">
      <c r="A26" s="254"/>
      <c r="B26" s="368"/>
      <c r="C26" s="158"/>
      <c r="D26" s="356"/>
      <c r="E26" s="256"/>
    </row>
    <row r="27" spans="1:5" ht="12.75">
      <c r="A27" s="254"/>
      <c r="B27" s="366" t="s">
        <v>65</v>
      </c>
      <c r="C27" s="145"/>
      <c r="D27" s="243"/>
      <c r="E27" s="256"/>
    </row>
    <row r="28" spans="1:5" ht="12.75">
      <c r="A28" s="254"/>
      <c r="B28" s="365" t="s">
        <v>3</v>
      </c>
      <c r="C28" s="145">
        <f>-('Balance Sheet'!D18-'Balance Sheet'!G18)</f>
        <v>-2125</v>
      </c>
      <c r="D28" s="243">
        <v>-769</v>
      </c>
      <c r="E28" s="256"/>
    </row>
    <row r="29" spans="1:5" ht="12.75">
      <c r="A29" s="254"/>
      <c r="B29" s="365" t="s">
        <v>66</v>
      </c>
      <c r="C29" s="145">
        <f>-('Balance Sheet'!D19-'Balance Sheet'!G19)</f>
        <v>-11727</v>
      </c>
      <c r="D29" s="243">
        <v>-10462</v>
      </c>
      <c r="E29" s="256"/>
    </row>
    <row r="30" spans="1:5" ht="12.75">
      <c r="A30" s="254"/>
      <c r="B30" s="365" t="s">
        <v>225</v>
      </c>
      <c r="C30" s="145">
        <v>5446</v>
      </c>
      <c r="D30" s="243">
        <v>-2145</v>
      </c>
      <c r="E30" s="256"/>
    </row>
    <row r="31" spans="1:5" ht="12.75">
      <c r="A31" s="254"/>
      <c r="B31" s="365"/>
      <c r="C31" s="159"/>
      <c r="D31" s="357"/>
      <c r="E31" s="256"/>
    </row>
    <row r="32" spans="1:5" ht="12.75">
      <c r="A32" s="254"/>
      <c r="B32" s="368" t="s">
        <v>58</v>
      </c>
      <c r="C32" s="158">
        <f>SUM(C25:C31)</f>
        <v>13710</v>
      </c>
      <c r="D32" s="356">
        <f>SUM(D25:D31)</f>
        <v>-6225</v>
      </c>
      <c r="E32" s="256"/>
    </row>
    <row r="33" spans="1:5" ht="12.75">
      <c r="A33" s="254"/>
      <c r="B33" s="368"/>
      <c r="C33" s="158"/>
      <c r="D33" s="356"/>
      <c r="E33" s="256"/>
    </row>
    <row r="34" spans="1:5" ht="12.75">
      <c r="A34" s="254"/>
      <c r="B34" s="365" t="s">
        <v>67</v>
      </c>
      <c r="C34" s="145">
        <v>-1</v>
      </c>
      <c r="D34" s="243">
        <v>-189</v>
      </c>
      <c r="E34" s="256"/>
    </row>
    <row r="35" spans="1:5" ht="12.75">
      <c r="A35" s="254"/>
      <c r="B35" s="365" t="s">
        <v>30</v>
      </c>
      <c r="C35" s="145">
        <f>-C17</f>
        <v>539</v>
      </c>
      <c r="D35" s="243">
        <f>-D17</f>
        <v>108</v>
      </c>
      <c r="E35" s="256"/>
    </row>
    <row r="36" spans="1:5" ht="12.75">
      <c r="A36" s="254"/>
      <c r="B36" s="365" t="s">
        <v>68</v>
      </c>
      <c r="C36" s="145">
        <v>-3659</v>
      </c>
      <c r="D36" s="243">
        <v>-617</v>
      </c>
      <c r="E36" s="256"/>
    </row>
    <row r="37" spans="1:5" ht="12.75">
      <c r="A37" s="254"/>
      <c r="B37" s="365"/>
      <c r="C37" s="158"/>
      <c r="D37" s="356"/>
      <c r="E37" s="256"/>
    </row>
    <row r="38" spans="1:5" ht="12.75">
      <c r="A38" s="254"/>
      <c r="B38" s="366" t="s">
        <v>69</v>
      </c>
      <c r="C38" s="160">
        <f>SUM(C32:C37)</f>
        <v>10589</v>
      </c>
      <c r="D38" s="358">
        <f>SUM(D32:D37)</f>
        <v>-6923</v>
      </c>
      <c r="E38" s="256"/>
    </row>
    <row r="39" spans="1:5" ht="12.75">
      <c r="A39" s="254"/>
      <c r="B39" s="368"/>
      <c r="C39" s="158"/>
      <c r="D39" s="356"/>
      <c r="E39" s="256"/>
    </row>
    <row r="40" spans="1:5" ht="12.75">
      <c r="A40" s="254"/>
      <c r="B40" s="364" t="s">
        <v>80</v>
      </c>
      <c r="C40" s="158"/>
      <c r="D40" s="356"/>
      <c r="E40" s="256"/>
    </row>
    <row r="41" spans="1:5" ht="12.75">
      <c r="A41" s="254"/>
      <c r="B41" s="365" t="s">
        <v>70</v>
      </c>
      <c r="C41" s="145">
        <v>0</v>
      </c>
      <c r="D41" s="243">
        <v>22126</v>
      </c>
      <c r="E41" s="256"/>
    </row>
    <row r="42" spans="1:5" ht="12.75">
      <c r="A42" s="254"/>
      <c r="B42" s="365" t="s">
        <v>71</v>
      </c>
      <c r="C42" s="145">
        <v>192</v>
      </c>
      <c r="D42" s="243">
        <v>150</v>
      </c>
      <c r="E42" s="256"/>
    </row>
    <row r="43" spans="1:5" ht="12.75">
      <c r="A43" s="254"/>
      <c r="B43" s="365" t="s">
        <v>72</v>
      </c>
      <c r="C43" s="145">
        <v>-3830</v>
      </c>
      <c r="D43" s="243">
        <v>-648</v>
      </c>
      <c r="E43" s="256"/>
    </row>
    <row r="44" spans="1:5" ht="12.75">
      <c r="A44" s="254"/>
      <c r="B44" s="367" t="s">
        <v>300</v>
      </c>
      <c r="C44" s="145"/>
      <c r="D44" s="243">
        <v>229</v>
      </c>
      <c r="E44" s="256"/>
    </row>
    <row r="45" spans="1:5" ht="12.75">
      <c r="A45" s="254"/>
      <c r="B45" s="365"/>
      <c r="C45" s="159"/>
      <c r="D45" s="357"/>
      <c r="E45" s="256"/>
    </row>
    <row r="46" spans="1:5" ht="12.75">
      <c r="A46" s="254"/>
      <c r="B46" s="366" t="s">
        <v>73</v>
      </c>
      <c r="C46" s="160">
        <f>SUM(C41:C45)</f>
        <v>-3638</v>
      </c>
      <c r="D46" s="358">
        <f>SUM(D41:D45)</f>
        <v>21857</v>
      </c>
      <c r="E46" s="256"/>
    </row>
    <row r="47" spans="1:5" ht="12.75">
      <c r="A47" s="254"/>
      <c r="B47" s="368"/>
      <c r="C47" s="158"/>
      <c r="D47" s="356"/>
      <c r="E47" s="256"/>
    </row>
    <row r="48" spans="1:5" ht="12.75">
      <c r="A48" s="254"/>
      <c r="B48" s="364" t="s">
        <v>81</v>
      </c>
      <c r="C48" s="158"/>
      <c r="D48" s="356"/>
      <c r="E48" s="256"/>
    </row>
    <row r="49" spans="1:5" ht="12.75">
      <c r="A49" s="254"/>
      <c r="B49" s="365" t="s">
        <v>255</v>
      </c>
      <c r="C49" s="158"/>
      <c r="D49" s="356">
        <v>21002</v>
      </c>
      <c r="E49" s="256"/>
    </row>
    <row r="50" spans="1:5" ht="12.75">
      <c r="A50" s="254"/>
      <c r="B50" s="365" t="s">
        <v>230</v>
      </c>
      <c r="C50" s="158"/>
      <c r="D50" s="356">
        <f>-D15</f>
        <v>-1415</v>
      </c>
      <c r="E50" s="256"/>
    </row>
    <row r="51" spans="1:5" ht="12.75">
      <c r="A51" s="254"/>
      <c r="B51" s="365" t="s">
        <v>231</v>
      </c>
      <c r="C51" s="145">
        <v>3683</v>
      </c>
      <c r="D51" s="243">
        <v>0</v>
      </c>
      <c r="E51" s="256"/>
    </row>
    <row r="52" spans="1:5" ht="12.75">
      <c r="A52" s="254"/>
      <c r="B52" s="365" t="s">
        <v>221</v>
      </c>
      <c r="C52" s="145">
        <v>-738</v>
      </c>
      <c r="D52" s="243"/>
      <c r="E52" s="256"/>
    </row>
    <row r="53" spans="1:5" ht="12.75">
      <c r="A53" s="254"/>
      <c r="B53" s="365" t="s">
        <v>74</v>
      </c>
      <c r="C53" s="145">
        <v>-6054</v>
      </c>
      <c r="D53" s="243">
        <v>-6901</v>
      </c>
      <c r="E53" s="256"/>
    </row>
    <row r="54" spans="1:5" ht="12.75">
      <c r="A54" s="254"/>
      <c r="B54" s="365" t="s">
        <v>222</v>
      </c>
      <c r="C54" s="145">
        <v>-119</v>
      </c>
      <c r="D54" s="243">
        <v>0</v>
      </c>
      <c r="E54" s="256"/>
    </row>
    <row r="55" spans="1:5" ht="12.75">
      <c r="A55" s="254"/>
      <c r="B55" s="365" t="s">
        <v>223</v>
      </c>
      <c r="C55" s="145">
        <v>-781</v>
      </c>
      <c r="D55" s="243">
        <v>-768</v>
      </c>
      <c r="E55" s="256"/>
    </row>
    <row r="56" spans="1:5" ht="12.75">
      <c r="A56" s="254"/>
      <c r="B56" s="367" t="s">
        <v>301</v>
      </c>
      <c r="C56" s="145"/>
      <c r="D56" s="243">
        <v>60</v>
      </c>
      <c r="E56" s="256"/>
    </row>
    <row r="57" spans="1:5" ht="12.75">
      <c r="A57" s="254"/>
      <c r="B57" s="365" t="s">
        <v>224</v>
      </c>
      <c r="C57" s="145">
        <v>-73</v>
      </c>
      <c r="D57" s="243">
        <v>-520</v>
      </c>
      <c r="E57" s="256"/>
    </row>
    <row r="58" spans="1:5" ht="12.75">
      <c r="A58" s="254"/>
      <c r="B58" s="365" t="s">
        <v>245</v>
      </c>
      <c r="C58" s="159">
        <v>-2219</v>
      </c>
      <c r="D58" s="357"/>
      <c r="E58" s="256"/>
    </row>
    <row r="59" spans="1:5" ht="12.75">
      <c r="A59" s="254"/>
      <c r="B59" s="366" t="s">
        <v>75</v>
      </c>
      <c r="C59" s="160">
        <f>SUM(C51:C58)</f>
        <v>-6301</v>
      </c>
      <c r="D59" s="358">
        <f>SUM(D49:D58)</f>
        <v>11458</v>
      </c>
      <c r="E59" s="256"/>
    </row>
    <row r="60" spans="1:5" ht="12.75">
      <c r="A60" s="254"/>
      <c r="B60" s="365"/>
      <c r="C60" s="158"/>
      <c r="D60" s="356"/>
      <c r="E60" s="256"/>
    </row>
    <row r="61" spans="1:5" ht="12.75">
      <c r="A61" s="254"/>
      <c r="B61" s="364" t="s">
        <v>76</v>
      </c>
      <c r="C61" s="145">
        <f>+C59+C46+C38</f>
        <v>650</v>
      </c>
      <c r="D61" s="243">
        <f>+D59+D46+D38</f>
        <v>26392</v>
      </c>
      <c r="E61" s="256"/>
    </row>
    <row r="62" spans="1:5" ht="12.75">
      <c r="A62" s="254"/>
      <c r="B62" s="364" t="s">
        <v>77</v>
      </c>
      <c r="C62" s="145">
        <f>'Balance Sheet'!G20+'Balance Sheet'!G21</f>
        <v>26392</v>
      </c>
      <c r="D62" s="243" t="s">
        <v>31</v>
      </c>
      <c r="E62" s="256"/>
    </row>
    <row r="63" spans="1:5" ht="13.5" thickBot="1">
      <c r="A63" s="254"/>
      <c r="B63" s="364" t="s">
        <v>78</v>
      </c>
      <c r="C63" s="161">
        <f>SUM(C61:C62)</f>
        <v>27042</v>
      </c>
      <c r="D63" s="359">
        <f>SUM(D61:D62)</f>
        <v>26392</v>
      </c>
      <c r="E63" s="256"/>
    </row>
    <row r="64" spans="1:5" ht="13.5" thickTop="1">
      <c r="A64" s="254"/>
      <c r="B64" s="38"/>
      <c r="C64" s="145"/>
      <c r="D64" s="243"/>
      <c r="E64" s="256"/>
    </row>
    <row r="65" spans="1:5" ht="12.75">
      <c r="A65" s="254"/>
      <c r="B65" s="363" t="s">
        <v>32</v>
      </c>
      <c r="C65" s="145"/>
      <c r="D65" s="243"/>
      <c r="E65" s="256"/>
    </row>
    <row r="66" spans="1:5" ht="12.75">
      <c r="A66" s="254"/>
      <c r="B66" s="38" t="s">
        <v>33</v>
      </c>
      <c r="C66" s="145">
        <f>'Balance Sheet'!D20</f>
        <v>10957</v>
      </c>
      <c r="D66" s="243">
        <v>4479</v>
      </c>
      <c r="E66" s="256"/>
    </row>
    <row r="67" spans="1:5" ht="12.75">
      <c r="A67" s="254"/>
      <c r="B67" s="38" t="s">
        <v>18</v>
      </c>
      <c r="C67" s="145">
        <f>'Balance Sheet'!D21</f>
        <v>16085</v>
      </c>
      <c r="D67" s="243">
        <v>21913</v>
      </c>
      <c r="E67" s="256"/>
    </row>
    <row r="68" spans="1:5" ht="13.5" thickBot="1">
      <c r="A68" s="254"/>
      <c r="B68" s="38"/>
      <c r="C68" s="161">
        <f>SUM(C66:C67)</f>
        <v>27042</v>
      </c>
      <c r="D68" s="359">
        <f>SUM(D66:D67)</f>
        <v>26392</v>
      </c>
      <c r="E68" s="256"/>
    </row>
    <row r="69" spans="1:5" ht="14.25" thickBot="1" thickTop="1">
      <c r="A69" s="263"/>
      <c r="B69" s="369"/>
      <c r="C69" s="370">
        <f>C63-C68</f>
        <v>0</v>
      </c>
      <c r="D69" s="371">
        <f>D63-D68</f>
        <v>0</v>
      </c>
      <c r="E69" s="267"/>
    </row>
    <row r="70" ht="12.75">
      <c r="C70" s="1">
        <f>C68-'Balance Sheet'!D20-'Balance Sheet'!D21</f>
        <v>0</v>
      </c>
    </row>
    <row r="71" ht="12.75">
      <c r="B71" s="363" t="s">
        <v>34</v>
      </c>
    </row>
  </sheetData>
  <mergeCells count="4">
    <mergeCell ref="B3:C3"/>
    <mergeCell ref="B4:D4"/>
    <mergeCell ref="B1:D1"/>
    <mergeCell ref="B2:D2"/>
  </mergeCells>
  <printOptions horizontalCentered="1"/>
  <pageMargins left="0.5" right="0.5" top="0.4" bottom="0.57" header="0" footer="0"/>
  <pageSetup fitToHeight="1" fitToWidth="1" horizontalDpi="600" verticalDpi="600" orientation="portrait" pageOrder="overThenDown" paperSize="9" scale="82" r:id="rId1"/>
</worksheet>
</file>

<file path=xl/worksheets/sheet6.xml><?xml version="1.0" encoding="utf-8"?>
<worksheet xmlns="http://schemas.openxmlformats.org/spreadsheetml/2006/main" xmlns:r="http://schemas.openxmlformats.org/officeDocument/2006/relationships">
  <dimension ref="A1:IV369"/>
  <sheetViews>
    <sheetView tabSelected="1" zoomScaleSheetLayoutView="100" workbookViewId="0" topLeftCell="A32">
      <selection activeCell="A47" sqref="A47"/>
    </sheetView>
  </sheetViews>
  <sheetFormatPr defaultColWidth="9.140625" defaultRowHeight="12.75"/>
  <cols>
    <col min="1" max="1" width="5.28125" style="3" customWidth="1"/>
    <col min="2" max="2" width="9.00390625" style="3" customWidth="1"/>
    <col min="3" max="3" width="21.7109375" style="3" customWidth="1"/>
    <col min="4" max="4" width="11.140625" style="3" customWidth="1"/>
    <col min="5" max="5" width="10.8515625" style="3" customWidth="1"/>
    <col min="6" max="6" width="12.140625" style="3" customWidth="1"/>
    <col min="7" max="7" width="12.00390625" style="3" customWidth="1"/>
    <col min="8" max="8" width="13.140625" style="3" customWidth="1"/>
    <col min="9" max="16384" width="9.140625" style="3" customWidth="1"/>
  </cols>
  <sheetData>
    <row r="1" ht="15">
      <c r="A1" s="2" t="s">
        <v>202</v>
      </c>
    </row>
    <row r="4" spans="1:2" s="2" customFormat="1" ht="15">
      <c r="A4" s="2" t="s">
        <v>201</v>
      </c>
      <c r="B4" s="2" t="s">
        <v>200</v>
      </c>
    </row>
    <row r="6" spans="2:11" ht="14.25">
      <c r="B6" s="445" t="s">
        <v>199</v>
      </c>
      <c r="C6" s="445"/>
      <c r="D6" s="442"/>
      <c r="E6" s="442"/>
      <c r="F6" s="442"/>
      <c r="G6" s="442"/>
      <c r="H6" s="442"/>
      <c r="I6" s="4"/>
      <c r="J6" s="4"/>
      <c r="K6" s="4"/>
    </row>
    <row r="7" spans="2:11" ht="14.25">
      <c r="B7" s="442"/>
      <c r="C7" s="442"/>
      <c r="D7" s="442"/>
      <c r="E7" s="442"/>
      <c r="F7" s="442"/>
      <c r="G7" s="442"/>
      <c r="H7" s="442"/>
      <c r="I7" s="4"/>
      <c r="J7" s="4"/>
      <c r="K7" s="4"/>
    </row>
    <row r="8" spans="2:11" ht="14.25">
      <c r="B8" s="442"/>
      <c r="C8" s="442"/>
      <c r="D8" s="442"/>
      <c r="E8" s="442"/>
      <c r="F8" s="442"/>
      <c r="G8" s="442"/>
      <c r="H8" s="442"/>
      <c r="I8" s="4"/>
      <c r="J8" s="4"/>
      <c r="K8" s="4"/>
    </row>
    <row r="9" spans="2:11" ht="14.25">
      <c r="B9" s="442"/>
      <c r="C9" s="442"/>
      <c r="D9" s="442"/>
      <c r="E9" s="442"/>
      <c r="F9" s="442"/>
      <c r="G9" s="442"/>
      <c r="H9" s="442"/>
      <c r="I9" s="4"/>
      <c r="J9" s="4"/>
      <c r="K9" s="4"/>
    </row>
    <row r="10" spans="2:11" ht="14.25">
      <c r="B10" s="442"/>
      <c r="C10" s="442"/>
      <c r="D10" s="442"/>
      <c r="E10" s="442"/>
      <c r="F10" s="442"/>
      <c r="G10" s="442"/>
      <c r="H10" s="442"/>
      <c r="I10" s="4"/>
      <c r="J10" s="4"/>
      <c r="K10" s="4"/>
    </row>
    <row r="11" spans="2:11" ht="14.25">
      <c r="B11" s="442"/>
      <c r="C11" s="442"/>
      <c r="D11" s="442"/>
      <c r="E11" s="442"/>
      <c r="F11" s="442"/>
      <c r="G11" s="442"/>
      <c r="H11" s="442"/>
      <c r="I11" s="4"/>
      <c r="J11" s="4"/>
      <c r="K11" s="4"/>
    </row>
    <row r="13" spans="2:11" ht="14.25">
      <c r="B13" s="442" t="s">
        <v>198</v>
      </c>
      <c r="C13" s="442"/>
      <c r="D13" s="442"/>
      <c r="E13" s="442"/>
      <c r="F13" s="442"/>
      <c r="G13" s="442"/>
      <c r="H13" s="442"/>
      <c r="I13" s="4"/>
      <c r="J13" s="4"/>
      <c r="K13" s="4"/>
    </row>
    <row r="14" spans="2:11" ht="14.25">
      <c r="B14" s="442"/>
      <c r="C14" s="442"/>
      <c r="D14" s="442"/>
      <c r="E14" s="442"/>
      <c r="F14" s="442"/>
      <c r="G14" s="442"/>
      <c r="H14" s="442"/>
      <c r="I14" s="4"/>
      <c r="J14" s="4"/>
      <c r="K14" s="4"/>
    </row>
    <row r="16" spans="1:2" s="2" customFormat="1" ht="15">
      <c r="A16" s="2" t="s">
        <v>197</v>
      </c>
      <c r="B16" s="2" t="s">
        <v>196</v>
      </c>
    </row>
    <row r="18" ht="14.25">
      <c r="B18" s="3" t="s">
        <v>195</v>
      </c>
    </row>
    <row r="19" ht="14.25">
      <c r="B19" s="3" t="s">
        <v>194</v>
      </c>
    </row>
    <row r="22" spans="1:2" s="2" customFormat="1" ht="15">
      <c r="A22" s="2" t="s">
        <v>193</v>
      </c>
      <c r="B22" s="2" t="s">
        <v>192</v>
      </c>
    </row>
    <row r="24" ht="14.25">
      <c r="B24" s="3" t="s">
        <v>191</v>
      </c>
    </row>
    <row r="27" spans="1:2" s="2" customFormat="1" ht="15">
      <c r="A27" s="2" t="s">
        <v>190</v>
      </c>
      <c r="B27" s="2" t="s">
        <v>189</v>
      </c>
    </row>
    <row r="29" ht="14.25">
      <c r="B29" s="3" t="s">
        <v>188</v>
      </c>
    </row>
    <row r="32" spans="1:2" s="2" customFormat="1" ht="15">
      <c r="A32" s="2" t="s">
        <v>187</v>
      </c>
      <c r="B32" s="2" t="s">
        <v>186</v>
      </c>
    </row>
    <row r="34" spans="2:8" ht="14.25">
      <c r="B34" s="442" t="s">
        <v>185</v>
      </c>
      <c r="C34" s="442"/>
      <c r="D34" s="442"/>
      <c r="E34" s="442"/>
      <c r="F34" s="442"/>
      <c r="G34" s="442"/>
      <c r="H34" s="442"/>
    </row>
    <row r="35" spans="2:8" ht="14.25">
      <c r="B35" s="442"/>
      <c r="C35" s="442"/>
      <c r="D35" s="442"/>
      <c r="E35" s="442"/>
      <c r="F35" s="442"/>
      <c r="G35" s="442"/>
      <c r="H35" s="442"/>
    </row>
    <row r="37" spans="1:2" s="2" customFormat="1" ht="15">
      <c r="A37" s="2" t="s">
        <v>184</v>
      </c>
      <c r="B37" s="2" t="s">
        <v>183</v>
      </c>
    </row>
    <row r="39" spans="2:8" ht="14.25">
      <c r="B39" s="442" t="s">
        <v>182</v>
      </c>
      <c r="C39" s="442"/>
      <c r="D39" s="442"/>
      <c r="E39" s="442"/>
      <c r="F39" s="442"/>
      <c r="G39" s="442"/>
      <c r="H39" s="442"/>
    </row>
    <row r="40" spans="2:8" ht="14.25">
      <c r="B40" s="442"/>
      <c r="C40" s="442"/>
      <c r="D40" s="442"/>
      <c r="E40" s="442"/>
      <c r="F40" s="442"/>
      <c r="G40" s="442"/>
      <c r="H40" s="442"/>
    </row>
    <row r="43" spans="1:9" s="2" customFormat="1" ht="15">
      <c r="A43" s="2" t="s">
        <v>181</v>
      </c>
      <c r="B43" s="2" t="s">
        <v>245</v>
      </c>
      <c r="I43" s="3"/>
    </row>
    <row r="44" s="2" customFormat="1" ht="15">
      <c r="I44" s="3"/>
    </row>
    <row r="45" spans="2:9" s="2" customFormat="1" ht="15">
      <c r="B45" s="3" t="s">
        <v>318</v>
      </c>
      <c r="I45" s="3"/>
    </row>
    <row r="46" spans="2:9" s="2" customFormat="1" ht="15">
      <c r="B46" s="3"/>
      <c r="I46" s="3"/>
    </row>
    <row r="47" spans="2:8" s="2" customFormat="1" ht="16.5">
      <c r="B47" s="3"/>
      <c r="H47" s="31" t="s">
        <v>5</v>
      </c>
    </row>
    <row r="48" spans="2:8" s="2" customFormat="1" ht="15">
      <c r="B48" s="3" t="s">
        <v>246</v>
      </c>
      <c r="H48" s="7">
        <v>2219</v>
      </c>
    </row>
    <row r="49" spans="2:8" s="2" customFormat="1" ht="15">
      <c r="B49" s="3" t="s">
        <v>247</v>
      </c>
      <c r="H49" s="7">
        <v>737</v>
      </c>
    </row>
    <row r="50" spans="2:8" s="2" customFormat="1" ht="15.75" thickBot="1">
      <c r="B50" s="3"/>
      <c r="H50" s="61">
        <f>SUM(H48:H49)</f>
        <v>2956</v>
      </c>
    </row>
    <row r="51" ht="15" thickTop="1"/>
    <row r="52" ht="14.25">
      <c r="B52" s="448" t="s">
        <v>319</v>
      </c>
    </row>
    <row r="54" spans="1:2" s="2" customFormat="1" ht="15">
      <c r="A54" s="2" t="s">
        <v>180</v>
      </c>
      <c r="B54" s="2" t="s">
        <v>179</v>
      </c>
    </row>
    <row r="56" s="2" customFormat="1" ht="15">
      <c r="B56" s="2" t="s">
        <v>178</v>
      </c>
    </row>
    <row r="57" spans="2:8" s="2" customFormat="1" ht="15">
      <c r="B57" s="2" t="s">
        <v>177</v>
      </c>
      <c r="D57" s="446" t="s">
        <v>176</v>
      </c>
      <c r="E57" s="446" t="s">
        <v>282</v>
      </c>
      <c r="F57" s="446" t="s">
        <v>175</v>
      </c>
      <c r="G57" s="446" t="s">
        <v>174</v>
      </c>
      <c r="H57" s="446" t="s">
        <v>173</v>
      </c>
    </row>
    <row r="58" spans="4:8" s="2" customFormat="1" ht="50.25" customHeight="1">
      <c r="D58" s="446"/>
      <c r="E58" s="446"/>
      <c r="F58" s="446"/>
      <c r="G58" s="446"/>
      <c r="H58" s="446"/>
    </row>
    <row r="59" spans="4:8" s="5" customFormat="1" ht="16.5">
      <c r="D59" s="31" t="s">
        <v>5</v>
      </c>
      <c r="E59" s="31" t="s">
        <v>5</v>
      </c>
      <c r="F59" s="31" t="s">
        <v>5</v>
      </c>
      <c r="G59" s="31" t="s">
        <v>5</v>
      </c>
      <c r="H59" s="31" t="s">
        <v>5</v>
      </c>
    </row>
    <row r="60" spans="2:8" ht="14.25">
      <c r="B60" s="433" t="s">
        <v>303</v>
      </c>
      <c r="C60" s="434"/>
      <c r="D60" s="7"/>
      <c r="E60" s="7"/>
      <c r="F60" s="7"/>
      <c r="G60" s="7"/>
      <c r="H60" s="7"/>
    </row>
    <row r="61" spans="1:256" ht="14.25">
      <c r="A61" s="8"/>
      <c r="B61" s="434"/>
      <c r="C61" s="434"/>
      <c r="D61" s="9"/>
      <c r="E61" s="9"/>
      <c r="F61" s="9"/>
      <c r="G61" s="9"/>
      <c r="H61" s="9"/>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row>
    <row r="62" spans="2:8" ht="14.25">
      <c r="B62" s="68" t="s">
        <v>0</v>
      </c>
      <c r="D62" s="7"/>
      <c r="E62" s="7"/>
      <c r="F62" s="7"/>
      <c r="G62" s="7"/>
      <c r="H62" s="7"/>
    </row>
    <row r="63" spans="2:8" ht="14.25">
      <c r="B63" s="3" t="s">
        <v>172</v>
      </c>
      <c r="D63" s="7">
        <v>125094</v>
      </c>
      <c r="E63" s="7">
        <f>1405-5</f>
        <v>1400</v>
      </c>
      <c r="F63" s="7">
        <f>5223-1249</f>
        <v>3974</v>
      </c>
      <c r="G63" s="7">
        <v>0</v>
      </c>
      <c r="H63" s="7">
        <f>SUM(D63:G63)</f>
        <v>130468</v>
      </c>
    </row>
    <row r="64" spans="2:8" ht="14.25">
      <c r="B64" s="3" t="s">
        <v>171</v>
      </c>
      <c r="D64" s="10">
        <v>0</v>
      </c>
      <c r="E64" s="10">
        <v>5</v>
      </c>
      <c r="F64" s="10">
        <v>1249</v>
      </c>
      <c r="G64" s="10">
        <f>-SUM(D64:F64)</f>
        <v>-1254</v>
      </c>
      <c r="H64" s="10">
        <f>SUM(D64:G64)</f>
        <v>0</v>
      </c>
    </row>
    <row r="65" spans="2:8" ht="14.25">
      <c r="B65" s="3" t="s">
        <v>170</v>
      </c>
      <c r="D65" s="11">
        <f>SUM(D63:D64)</f>
        <v>125094</v>
      </c>
      <c r="E65" s="11">
        <f>SUM(E63:E64)</f>
        <v>1405</v>
      </c>
      <c r="F65" s="11">
        <f>SUM(F63:F64)</f>
        <v>5223</v>
      </c>
      <c r="G65" s="11">
        <f>SUM(G63:G64)</f>
        <v>-1254</v>
      </c>
      <c r="H65" s="11">
        <f>SUM(H63:H64)</f>
        <v>130468</v>
      </c>
    </row>
    <row r="66" spans="4:8" ht="14.25">
      <c r="D66" s="7"/>
      <c r="E66" s="7"/>
      <c r="F66" s="7"/>
      <c r="G66" s="7"/>
      <c r="H66" s="7"/>
    </row>
    <row r="67" spans="2:8" ht="14.25">
      <c r="B67" s="68" t="s">
        <v>169</v>
      </c>
      <c r="D67" s="7"/>
      <c r="E67" s="7"/>
      <c r="F67" s="7"/>
      <c r="G67" s="7"/>
      <c r="H67" s="7"/>
    </row>
    <row r="68" spans="2:8" ht="14.25">
      <c r="B68" s="3" t="s">
        <v>168</v>
      </c>
      <c r="D68" s="7">
        <v>19482</v>
      </c>
      <c r="E68" s="7">
        <v>-606</v>
      </c>
      <c r="F68" s="7">
        <v>606</v>
      </c>
      <c r="G68" s="7"/>
      <c r="H68" s="7">
        <f>SUM(D68:G68)</f>
        <v>19482</v>
      </c>
    </row>
    <row r="69" spans="2:8" ht="14.25">
      <c r="B69" s="3" t="s">
        <v>167</v>
      </c>
      <c r="D69" s="7"/>
      <c r="E69" s="7"/>
      <c r="F69" s="7"/>
      <c r="G69" s="7"/>
      <c r="H69" s="249">
        <f>+H71-H68-H70</f>
        <v>-919</v>
      </c>
    </row>
    <row r="70" spans="2:8" ht="14.25">
      <c r="B70" s="3" t="s">
        <v>29</v>
      </c>
      <c r="D70" s="7"/>
      <c r="E70" s="7"/>
      <c r="F70" s="7"/>
      <c r="G70" s="7"/>
      <c r="H70" s="236">
        <f>-Cashflow!C17</f>
        <v>539</v>
      </c>
    </row>
    <row r="71" spans="2:8" ht="14.25">
      <c r="B71" s="3" t="s">
        <v>166</v>
      </c>
      <c r="D71" s="7"/>
      <c r="E71" s="7"/>
      <c r="F71" s="7"/>
      <c r="G71" s="7"/>
      <c r="H71" s="7">
        <f>+H73-H72</f>
        <v>19102</v>
      </c>
    </row>
    <row r="72" spans="2:8" ht="14.25">
      <c r="B72" s="3" t="s">
        <v>17</v>
      </c>
      <c r="D72" s="7"/>
      <c r="E72" s="7"/>
      <c r="F72" s="7"/>
      <c r="G72" s="7"/>
      <c r="H72" s="236">
        <f>-1327-360</f>
        <v>-1687</v>
      </c>
    </row>
    <row r="73" spans="2:8" ht="14.25">
      <c r="B73" s="3" t="s">
        <v>210</v>
      </c>
      <c r="D73" s="7"/>
      <c r="E73" s="7"/>
      <c r="F73" s="7"/>
      <c r="G73" s="7"/>
      <c r="H73" s="7">
        <f>+H75-H74</f>
        <v>17415</v>
      </c>
    </row>
    <row r="74" spans="2:8" ht="14.25">
      <c r="B74" s="3" t="s">
        <v>1</v>
      </c>
      <c r="D74" s="7"/>
      <c r="E74" s="7"/>
      <c r="F74" s="7"/>
      <c r="G74" s="7"/>
      <c r="H74" s="7">
        <v>-4923</v>
      </c>
    </row>
    <row r="75" spans="2:9" ht="14.25">
      <c r="B75" s="3" t="s">
        <v>165</v>
      </c>
      <c r="D75" s="7"/>
      <c r="E75" s="7"/>
      <c r="F75" s="7"/>
      <c r="G75" s="7"/>
      <c r="H75" s="11">
        <v>12492</v>
      </c>
      <c r="I75" s="24">
        <f>+H75-'Income Statement'!F39</f>
        <v>0</v>
      </c>
    </row>
    <row r="76" spans="4:8" ht="14.25">
      <c r="D76" s="7"/>
      <c r="E76" s="7"/>
      <c r="F76" s="7"/>
      <c r="G76" s="7"/>
      <c r="H76" s="7"/>
    </row>
    <row r="79" spans="1:2" s="2" customFormat="1" ht="15">
      <c r="A79" s="2" t="s">
        <v>164</v>
      </c>
      <c r="B79" s="2" t="s">
        <v>163</v>
      </c>
    </row>
    <row r="81" spans="2:8" ht="14.25">
      <c r="B81" s="442" t="s">
        <v>162</v>
      </c>
      <c r="C81" s="442"/>
      <c r="D81" s="442"/>
      <c r="E81" s="442"/>
      <c r="F81" s="442"/>
      <c r="G81" s="442"/>
      <c r="H81" s="442"/>
    </row>
    <row r="82" spans="2:8" ht="14.25">
      <c r="B82" s="442"/>
      <c r="C82" s="442"/>
      <c r="D82" s="442"/>
      <c r="E82" s="442"/>
      <c r="F82" s="442"/>
      <c r="G82" s="442"/>
      <c r="H82" s="442"/>
    </row>
    <row r="83" spans="2:8" ht="14.25">
      <c r="B83" s="442"/>
      <c r="C83" s="442"/>
      <c r="D83" s="442"/>
      <c r="E83" s="442"/>
      <c r="F83" s="442"/>
      <c r="G83" s="442"/>
      <c r="H83" s="442"/>
    </row>
    <row r="84" spans="2:8" ht="14.25">
      <c r="B84" s="6"/>
      <c r="C84" s="6"/>
      <c r="D84" s="6"/>
      <c r="E84" s="6"/>
      <c r="F84" s="6"/>
      <c r="G84" s="6"/>
      <c r="H84" s="6"/>
    </row>
    <row r="85" spans="2:8" ht="14.25">
      <c r="B85" s="6"/>
      <c r="C85" s="6"/>
      <c r="D85" s="6"/>
      <c r="E85" s="6"/>
      <c r="F85" s="6"/>
      <c r="G85" s="6"/>
      <c r="H85" s="6"/>
    </row>
    <row r="86" spans="1:2" s="2" customFormat="1" ht="15">
      <c r="A86" s="2" t="s">
        <v>161</v>
      </c>
      <c r="B86" s="2" t="s">
        <v>160</v>
      </c>
    </row>
    <row r="88" spans="2:8" ht="14.25">
      <c r="B88" s="442" t="s">
        <v>159</v>
      </c>
      <c r="C88" s="442"/>
      <c r="D88" s="442"/>
      <c r="E88" s="442"/>
      <c r="F88" s="442"/>
      <c r="G88" s="442"/>
      <c r="H88" s="442"/>
    </row>
    <row r="89" spans="2:8" ht="14.25">
      <c r="B89" s="442"/>
      <c r="C89" s="442"/>
      <c r="D89" s="442"/>
      <c r="E89" s="442"/>
      <c r="F89" s="442"/>
      <c r="G89" s="442"/>
      <c r="H89" s="442"/>
    </row>
    <row r="91" spans="1:2" s="2" customFormat="1" ht="15">
      <c r="A91" s="2" t="s">
        <v>158</v>
      </c>
      <c r="B91" s="2" t="s">
        <v>157</v>
      </c>
    </row>
    <row r="93" ht="14.25">
      <c r="B93" s="3" t="s">
        <v>156</v>
      </c>
    </row>
    <row r="96" spans="1:2" s="2" customFormat="1" ht="15">
      <c r="A96" s="2" t="s">
        <v>155</v>
      </c>
      <c r="B96" s="2" t="s">
        <v>154</v>
      </c>
    </row>
    <row r="98" spans="2:8" ht="14.25">
      <c r="B98" s="434" t="s">
        <v>153</v>
      </c>
      <c r="C98" s="434"/>
      <c r="D98" s="434"/>
      <c r="E98" s="434"/>
      <c r="F98" s="434"/>
      <c r="G98" s="434"/>
      <c r="H98" s="434"/>
    </row>
    <row r="99" spans="2:8" ht="14.25">
      <c r="B99" s="434"/>
      <c r="C99" s="434"/>
      <c r="D99" s="434"/>
      <c r="E99" s="434"/>
      <c r="F99" s="434"/>
      <c r="G99" s="434"/>
      <c r="H99" s="434"/>
    </row>
    <row r="100" spans="2:8" ht="14.25">
      <c r="B100" s="6"/>
      <c r="C100" s="6"/>
      <c r="D100" s="6"/>
      <c r="E100" s="6"/>
      <c r="F100" s="6"/>
      <c r="G100" s="6"/>
      <c r="H100" s="6"/>
    </row>
    <row r="102" spans="1:2" s="2" customFormat="1" ht="15">
      <c r="A102" s="2" t="s">
        <v>152</v>
      </c>
      <c r="B102" s="2" t="s">
        <v>151</v>
      </c>
    </row>
    <row r="104" ht="14.25">
      <c r="B104" s="3" t="s">
        <v>150</v>
      </c>
    </row>
    <row r="107" spans="1:2" s="2" customFormat="1" ht="15">
      <c r="A107" s="12" t="s">
        <v>149</v>
      </c>
      <c r="B107" s="2" t="s">
        <v>148</v>
      </c>
    </row>
    <row r="109" ht="14.25">
      <c r="B109" s="3" t="s">
        <v>147</v>
      </c>
    </row>
    <row r="110" spans="5:8" ht="14.25">
      <c r="E110" s="430" t="s">
        <v>46</v>
      </c>
      <c r="F110" s="430"/>
      <c r="G110" s="441" t="s">
        <v>47</v>
      </c>
      <c r="H110" s="441"/>
    </row>
    <row r="111" spans="5:8" ht="15">
      <c r="E111" s="27" t="s">
        <v>48</v>
      </c>
      <c r="F111" s="27" t="s">
        <v>49</v>
      </c>
      <c r="G111" s="27" t="s">
        <v>50</v>
      </c>
      <c r="H111" s="27" t="s">
        <v>49</v>
      </c>
    </row>
    <row r="112" spans="5:8" ht="15">
      <c r="E112" s="28" t="s">
        <v>51</v>
      </c>
      <c r="F112" s="27" t="s">
        <v>52</v>
      </c>
      <c r="G112" s="28" t="s">
        <v>53</v>
      </c>
      <c r="H112" s="27" t="s">
        <v>52</v>
      </c>
    </row>
    <row r="113" spans="5:8" ht="14.25">
      <c r="E113" s="29"/>
      <c r="F113" s="30" t="s">
        <v>54</v>
      </c>
      <c r="G113" s="29"/>
      <c r="H113" s="30" t="s">
        <v>53</v>
      </c>
    </row>
    <row r="114" spans="5:8" ht="14.25">
      <c r="E114" s="32" t="s">
        <v>289</v>
      </c>
      <c r="F114" s="32" t="s">
        <v>273</v>
      </c>
      <c r="G114" s="48" t="str">
        <f>E114</f>
        <v>30-9-2005</v>
      </c>
      <c r="H114" s="48" t="str">
        <f>F114</f>
        <v>30-9-2004</v>
      </c>
    </row>
    <row r="115" spans="5:8" ht="14.25">
      <c r="E115" s="33" t="s">
        <v>84</v>
      </c>
      <c r="F115" s="33" t="s">
        <v>84</v>
      </c>
      <c r="G115" s="33" t="s">
        <v>84</v>
      </c>
      <c r="H115" s="33" t="s">
        <v>84</v>
      </c>
    </row>
    <row r="116" spans="5:8" ht="14.25">
      <c r="E116" s="13"/>
      <c r="F116" s="13"/>
      <c r="G116" s="13"/>
      <c r="H116" s="13"/>
    </row>
    <row r="117" spans="2:8" ht="14.25">
      <c r="B117" s="3" t="s">
        <v>308</v>
      </c>
      <c r="E117" s="372" t="s">
        <v>310</v>
      </c>
      <c r="F117" s="372" t="s">
        <v>310</v>
      </c>
      <c r="G117" s="372" t="s">
        <v>311</v>
      </c>
      <c r="H117" s="372" t="s">
        <v>311</v>
      </c>
    </row>
    <row r="118" spans="3:8" ht="14.25">
      <c r="C118" s="3" t="s">
        <v>309</v>
      </c>
      <c r="E118" s="13"/>
      <c r="F118" s="13"/>
      <c r="G118" s="13"/>
      <c r="H118" s="13"/>
    </row>
    <row r="119" spans="5:8" ht="14.25">
      <c r="E119" s="13"/>
      <c r="F119" s="13"/>
      <c r="G119" s="13"/>
      <c r="H119" s="13"/>
    </row>
    <row r="120" spans="2:8" ht="14.25">
      <c r="B120" s="3" t="s">
        <v>146</v>
      </c>
      <c r="E120" s="7">
        <v>853</v>
      </c>
      <c r="F120" s="7">
        <v>154</v>
      </c>
      <c r="G120" s="7">
        <v>1473</v>
      </c>
      <c r="H120" s="7">
        <v>522</v>
      </c>
    </row>
    <row r="121" spans="3:8" ht="14.25">
      <c r="C121" s="3" t="s">
        <v>138</v>
      </c>
      <c r="E121" s="7"/>
      <c r="F121" s="7"/>
      <c r="G121" s="7"/>
      <c r="H121" s="7"/>
    </row>
    <row r="122" spans="5:8" ht="14.25">
      <c r="E122" s="7"/>
      <c r="F122" s="7"/>
      <c r="G122" s="7"/>
      <c r="H122" s="7"/>
    </row>
    <row r="123" spans="2:8" ht="14.25">
      <c r="B123" s="443" t="s">
        <v>145</v>
      </c>
      <c r="C123" s="444"/>
      <c r="D123" s="444"/>
      <c r="E123" s="7"/>
      <c r="F123" s="7"/>
      <c r="G123" s="7"/>
      <c r="H123" s="7"/>
    </row>
    <row r="124" spans="2:8" ht="14.25">
      <c r="B124" s="444"/>
      <c r="C124" s="444"/>
      <c r="D124" s="444"/>
      <c r="E124" s="7"/>
      <c r="F124" s="7"/>
      <c r="G124" s="7"/>
      <c r="H124" s="7"/>
    </row>
    <row r="125" spans="2:8" ht="15">
      <c r="B125" s="2"/>
      <c r="E125" s="7"/>
      <c r="F125" s="7"/>
      <c r="G125" s="7"/>
      <c r="H125" s="7"/>
    </row>
    <row r="126" spans="2:8" s="14" customFormat="1" ht="14.25">
      <c r="B126" s="14" t="s">
        <v>144</v>
      </c>
      <c r="E126" s="15">
        <v>266</v>
      </c>
      <c r="F126" s="15">
        <v>196</v>
      </c>
      <c r="G126" s="7">
        <v>926</v>
      </c>
      <c r="H126" s="7">
        <v>661</v>
      </c>
    </row>
    <row r="127" spans="3:8" s="14" customFormat="1" ht="14.25">
      <c r="C127" s="14" t="s">
        <v>143</v>
      </c>
      <c r="E127" s="15"/>
      <c r="F127" s="15"/>
      <c r="G127" s="15"/>
      <c r="H127" s="15"/>
    </row>
    <row r="128" spans="5:8" s="14" customFormat="1" ht="14.25">
      <c r="E128" s="15"/>
      <c r="F128" s="15"/>
      <c r="G128" s="15"/>
      <c r="H128" s="15"/>
    </row>
    <row r="129" spans="2:8" s="14" customFormat="1" ht="14.25">
      <c r="B129" s="14" t="s">
        <v>142</v>
      </c>
      <c r="E129" s="15">
        <v>34</v>
      </c>
      <c r="F129" s="15">
        <v>26</v>
      </c>
      <c r="G129" s="7">
        <v>240</v>
      </c>
      <c r="H129" s="7">
        <v>189</v>
      </c>
    </row>
    <row r="130" spans="3:8" s="14" customFormat="1" ht="14.25">
      <c r="C130" s="14" t="s">
        <v>141</v>
      </c>
      <c r="E130" s="15"/>
      <c r="F130" s="15"/>
      <c r="G130" s="15"/>
      <c r="H130" s="15"/>
    </row>
    <row r="131" spans="5:8" s="14" customFormat="1" ht="14.25">
      <c r="E131" s="15"/>
      <c r="F131" s="15"/>
      <c r="G131" s="15"/>
      <c r="H131" s="15"/>
    </row>
    <row r="132" spans="2:8" s="14" customFormat="1" ht="14.25">
      <c r="B132" s="14" t="s">
        <v>140</v>
      </c>
      <c r="E132" s="58">
        <v>23</v>
      </c>
      <c r="F132" s="15">
        <v>13</v>
      </c>
      <c r="G132" s="7">
        <v>24</v>
      </c>
      <c r="H132" s="7">
        <v>49</v>
      </c>
    </row>
    <row r="133" spans="3:8" s="14" customFormat="1" ht="14.25">
      <c r="C133" s="14" t="s">
        <v>138</v>
      </c>
      <c r="E133" s="15"/>
      <c r="F133" s="15"/>
      <c r="G133" s="15"/>
      <c r="H133" s="15"/>
    </row>
    <row r="134" spans="5:8" s="14" customFormat="1" ht="14.25">
      <c r="E134" s="15"/>
      <c r="F134" s="15"/>
      <c r="G134" s="15"/>
      <c r="H134" s="15"/>
    </row>
    <row r="135" spans="2:8" s="14" customFormat="1" ht="14.25">
      <c r="B135" s="14" t="s">
        <v>139</v>
      </c>
      <c r="E135" s="15">
        <v>1</v>
      </c>
      <c r="F135" s="15">
        <v>6</v>
      </c>
      <c r="G135" s="7">
        <v>11</v>
      </c>
      <c r="H135" s="7">
        <v>25</v>
      </c>
    </row>
    <row r="136" spans="2:8" s="14" customFormat="1" ht="14.25">
      <c r="B136" s="16"/>
      <c r="C136" s="14" t="s">
        <v>138</v>
      </c>
      <c r="E136" s="15"/>
      <c r="F136" s="15"/>
      <c r="G136" s="15"/>
      <c r="H136" s="15"/>
    </row>
    <row r="137" spans="2:8" s="14" customFormat="1" ht="14.25">
      <c r="B137" s="17"/>
      <c r="C137" s="17"/>
      <c r="E137" s="15"/>
      <c r="F137" s="15"/>
      <c r="G137" s="15"/>
      <c r="H137" s="15"/>
    </row>
    <row r="138" spans="2:8" s="14" customFormat="1" ht="14.25">
      <c r="B138" s="17" t="s">
        <v>137</v>
      </c>
      <c r="C138" s="17"/>
      <c r="E138" s="58">
        <v>0</v>
      </c>
      <c r="F138" s="58">
        <v>0</v>
      </c>
      <c r="G138" s="58">
        <f>E138</f>
        <v>0</v>
      </c>
      <c r="H138" s="7">
        <v>5</v>
      </c>
    </row>
    <row r="139" spans="2:3" s="14" customFormat="1" ht="14.25">
      <c r="B139" s="17"/>
      <c r="C139" s="17" t="s">
        <v>136</v>
      </c>
    </row>
    <row r="140" spans="2:3" s="14" customFormat="1" ht="14.25">
      <c r="B140" s="17"/>
      <c r="C140" s="17"/>
    </row>
    <row r="141" spans="2:8" s="14" customFormat="1" ht="14.25">
      <c r="B141" s="442" t="s">
        <v>135</v>
      </c>
      <c r="C141" s="442"/>
      <c r="D141" s="442"/>
      <c r="E141" s="442"/>
      <c r="F141" s="442"/>
      <c r="G141" s="442"/>
      <c r="H141" s="442"/>
    </row>
    <row r="142" spans="2:8" s="14" customFormat="1" ht="14.25">
      <c r="B142" s="442"/>
      <c r="C142" s="442"/>
      <c r="D142" s="442"/>
      <c r="E142" s="442"/>
      <c r="F142" s="442"/>
      <c r="G142" s="442"/>
      <c r="H142" s="442"/>
    </row>
    <row r="143" spans="2:3" s="14" customFormat="1" ht="14.25">
      <c r="B143" s="18"/>
      <c r="C143" s="17"/>
    </row>
    <row r="144" spans="2:8" s="14" customFormat="1" ht="14.25">
      <c r="B144" s="433" t="s">
        <v>134</v>
      </c>
      <c r="C144" s="434"/>
      <c r="D144" s="434"/>
      <c r="E144" s="434"/>
      <c r="F144" s="434"/>
      <c r="G144" s="434"/>
      <c r="H144" s="434"/>
    </row>
    <row r="145" spans="2:8" s="14" customFormat="1" ht="14.25">
      <c r="B145" s="434"/>
      <c r="C145" s="434"/>
      <c r="D145" s="434"/>
      <c r="E145" s="434"/>
      <c r="F145" s="434"/>
      <c r="G145" s="434"/>
      <c r="H145" s="434"/>
    </row>
    <row r="146" s="14" customFormat="1" ht="14.25">
      <c r="B146" s="17"/>
    </row>
    <row r="147" s="14" customFormat="1" ht="14.25">
      <c r="B147" s="17"/>
    </row>
    <row r="148" spans="1:8" s="14" customFormat="1" ht="14.25">
      <c r="A148" s="435" t="s">
        <v>133</v>
      </c>
      <c r="B148" s="434"/>
      <c r="C148" s="434"/>
      <c r="D148" s="434"/>
      <c r="E148" s="434"/>
      <c r="F148" s="434"/>
      <c r="G148" s="434"/>
      <c r="H148" s="434"/>
    </row>
    <row r="149" spans="1:8" s="14" customFormat="1" ht="14.25">
      <c r="A149" s="434"/>
      <c r="B149" s="434"/>
      <c r="C149" s="434"/>
      <c r="D149" s="434"/>
      <c r="E149" s="434"/>
      <c r="F149" s="434"/>
      <c r="G149" s="434"/>
      <c r="H149" s="434"/>
    </row>
    <row r="150" s="14" customFormat="1" ht="14.25">
      <c r="B150" s="17"/>
    </row>
    <row r="151" spans="1:8" s="57" customFormat="1" ht="15">
      <c r="A151" s="208" t="s">
        <v>132</v>
      </c>
      <c r="B151" s="431" t="s">
        <v>131</v>
      </c>
      <c r="C151" s="432"/>
      <c r="D151" s="432"/>
      <c r="E151" s="432"/>
      <c r="F151" s="432"/>
      <c r="G151" s="432"/>
      <c r="H151" s="432"/>
    </row>
    <row r="152" s="209" customFormat="1" ht="15"/>
    <row r="153" s="209" customFormat="1" ht="15">
      <c r="B153" s="209" t="s">
        <v>317</v>
      </c>
    </row>
    <row r="154" s="209" customFormat="1" ht="15">
      <c r="B154" s="209" t="s">
        <v>240</v>
      </c>
    </row>
    <row r="155" s="209" customFormat="1" ht="15"/>
    <row r="156" spans="2:7" s="210" customFormat="1" ht="12.75" customHeight="1">
      <c r="B156" s="211"/>
      <c r="D156" s="439" t="s">
        <v>46</v>
      </c>
      <c r="E156" s="439"/>
      <c r="F156" s="439" t="s">
        <v>47</v>
      </c>
      <c r="G156" s="439"/>
    </row>
    <row r="157" spans="2:7" s="210" customFormat="1" ht="13.5">
      <c r="B157" s="213"/>
      <c r="D157" s="212" t="s">
        <v>48</v>
      </c>
      <c r="E157" s="212" t="s">
        <v>49</v>
      </c>
      <c r="F157" s="212" t="s">
        <v>50</v>
      </c>
      <c r="G157" s="212" t="s">
        <v>49</v>
      </c>
    </row>
    <row r="158" spans="2:7" s="210" customFormat="1" ht="13.5">
      <c r="B158" s="214"/>
      <c r="D158" s="215" t="s">
        <v>51</v>
      </c>
      <c r="E158" s="212" t="s">
        <v>52</v>
      </c>
      <c r="F158" s="215" t="s">
        <v>53</v>
      </c>
      <c r="G158" s="216" t="s">
        <v>52</v>
      </c>
    </row>
    <row r="159" spans="2:7" s="210" customFormat="1" ht="15" customHeight="1">
      <c r="B159" s="213"/>
      <c r="D159" s="217"/>
      <c r="E159" s="215" t="s">
        <v>54</v>
      </c>
      <c r="F159" s="217"/>
      <c r="G159" s="215" t="s">
        <v>53</v>
      </c>
    </row>
    <row r="160" spans="2:7" s="210" customFormat="1" ht="13.5">
      <c r="B160" s="213"/>
      <c r="D160" s="218" t="s">
        <v>289</v>
      </c>
      <c r="E160" s="218" t="s">
        <v>273</v>
      </c>
      <c r="F160" s="219" t="str">
        <f>D160</f>
        <v>30-9-2005</v>
      </c>
      <c r="G160" s="219" t="str">
        <f>E160</f>
        <v>30-9-2004</v>
      </c>
    </row>
    <row r="161" spans="2:7" s="210" customFormat="1" ht="13.5">
      <c r="B161" s="213"/>
      <c r="D161" s="212" t="s">
        <v>5</v>
      </c>
      <c r="E161" s="212" t="s">
        <v>5</v>
      </c>
      <c r="F161" s="212" t="s">
        <v>5</v>
      </c>
      <c r="G161" s="212" t="s">
        <v>5</v>
      </c>
    </row>
    <row r="162" spans="2:7" s="220" customFormat="1" ht="12.75">
      <c r="B162" s="221"/>
      <c r="D162" s="221"/>
      <c r="E162" s="221"/>
      <c r="G162" s="222"/>
    </row>
    <row r="163" spans="2:7" s="220" customFormat="1" ht="12.75">
      <c r="B163" s="220" t="s">
        <v>0</v>
      </c>
      <c r="D163" s="223">
        <f>+'Income Statement'!D15</f>
        <v>38237</v>
      </c>
      <c r="E163" s="223">
        <f>+'Income Statement'!E15</f>
        <v>21180</v>
      </c>
      <c r="F163" s="223">
        <f>+'Income Statement'!F15</f>
        <v>130468</v>
      </c>
      <c r="G163" s="223">
        <v>89700</v>
      </c>
    </row>
    <row r="164" spans="2:7" s="220" customFormat="1" ht="12.75">
      <c r="B164" s="220" t="s">
        <v>44</v>
      </c>
      <c r="D164" s="224">
        <f>+'Income Statement'!D17</f>
        <v>-31931</v>
      </c>
      <c r="E164" s="224">
        <f>'Income Statement'!E17</f>
        <v>-15526</v>
      </c>
      <c r="F164" s="224">
        <f>+'Income Statement'!F17</f>
        <v>-101990</v>
      </c>
      <c r="G164" s="224">
        <v>-70937</v>
      </c>
    </row>
    <row r="165" spans="4:7" s="220" customFormat="1" ht="12.75">
      <c r="D165" s="225"/>
      <c r="E165" s="225"/>
      <c r="F165" s="225"/>
      <c r="G165" s="226"/>
    </row>
    <row r="166" spans="2:7" s="220" customFormat="1" ht="12.75">
      <c r="B166" s="220" t="s">
        <v>45</v>
      </c>
      <c r="D166" s="227">
        <f>SUM(D163:D165)</f>
        <v>6306</v>
      </c>
      <c r="E166" s="227">
        <f>SUM(E163:E165)</f>
        <v>5654</v>
      </c>
      <c r="F166" s="227">
        <f>SUM(F163:F165)</f>
        <v>28478</v>
      </c>
      <c r="G166" s="227">
        <f>SUM(G163:G165)</f>
        <v>18763</v>
      </c>
    </row>
    <row r="167" spans="4:7" s="220" customFormat="1" ht="12.75">
      <c r="D167" s="227"/>
      <c r="E167" s="227"/>
      <c r="F167" s="227"/>
      <c r="G167" s="227"/>
    </row>
    <row r="168" spans="2:7" s="220" customFormat="1" ht="12.75">
      <c r="B168" s="220" t="s">
        <v>14</v>
      </c>
      <c r="D168" s="223">
        <f>+'Income Statement'!D21</f>
        <v>-1792</v>
      </c>
      <c r="E168" s="223">
        <f>'Income Statement'!E21</f>
        <v>-3747</v>
      </c>
      <c r="F168" s="223">
        <f>+'Income Statement'!F21</f>
        <v>-10816</v>
      </c>
      <c r="G168" s="223">
        <v>-10159</v>
      </c>
    </row>
    <row r="169" spans="2:7" s="220" customFormat="1" ht="12.75">
      <c r="B169" s="220" t="s">
        <v>15</v>
      </c>
      <c r="D169" s="224">
        <f>+'Income Statement'!D23</f>
        <v>292</v>
      </c>
      <c r="E169" s="224">
        <f>+'Income Statement'!E23</f>
        <v>796</v>
      </c>
      <c r="F169" s="224">
        <f>+'Income Statement'!F23</f>
        <v>1440</v>
      </c>
      <c r="G169" s="224">
        <v>1418</v>
      </c>
    </row>
    <row r="170" spans="4:7" s="220" customFormat="1" ht="12.75">
      <c r="D170" s="225"/>
      <c r="E170" s="225"/>
      <c r="F170" s="225"/>
      <c r="G170" s="226"/>
    </row>
    <row r="171" spans="2:7" s="220" customFormat="1" ht="12.75">
      <c r="B171" s="220" t="s">
        <v>16</v>
      </c>
      <c r="D171" s="227">
        <f>SUM(D166:D170)</f>
        <v>4806</v>
      </c>
      <c r="E171" s="227">
        <f>SUM(E166:E170)</f>
        <v>2703</v>
      </c>
      <c r="F171" s="227">
        <f>SUM(F166:F170)</f>
        <v>19102</v>
      </c>
      <c r="G171" s="227">
        <f>SUM(G166:G170)</f>
        <v>10022</v>
      </c>
    </row>
    <row r="172" spans="4:7" s="220" customFormat="1" ht="12.75">
      <c r="D172" s="227"/>
      <c r="E172" s="227"/>
      <c r="F172" s="227"/>
      <c r="G172" s="227"/>
    </row>
    <row r="173" spans="2:7" s="220" customFormat="1" ht="12.75">
      <c r="B173" s="220" t="s">
        <v>38</v>
      </c>
      <c r="D173" s="223">
        <v>0</v>
      </c>
      <c r="E173" s="223">
        <f>+'Income Statement'!E27</f>
        <v>-215</v>
      </c>
      <c r="F173" s="223">
        <f>D173</f>
        <v>0</v>
      </c>
      <c r="G173" s="223">
        <v>-1415</v>
      </c>
    </row>
    <row r="174" spans="2:7" s="220" customFormat="1" ht="12.75">
      <c r="B174" s="220" t="s">
        <v>227</v>
      </c>
      <c r="D174" s="228">
        <v>0</v>
      </c>
      <c r="E174" s="228">
        <v>0</v>
      </c>
      <c r="F174" s="228">
        <v>0</v>
      </c>
      <c r="G174" s="224">
        <v>-15036</v>
      </c>
    </row>
    <row r="175" spans="2:7" s="220" customFormat="1" ht="12.75">
      <c r="B175" s="220" t="s">
        <v>17</v>
      </c>
      <c r="D175" s="223">
        <f>+'Income Statement'!D31</f>
        <v>-347</v>
      </c>
      <c r="E175" s="223">
        <f>+'Income Statement'!E31</f>
        <v>-534</v>
      </c>
      <c r="F175" s="223">
        <f>+'Income Statement'!F31</f>
        <v>-1687</v>
      </c>
      <c r="G175" s="223">
        <v>-2081</v>
      </c>
    </row>
    <row r="176" spans="2:7" s="220" customFormat="1" ht="12.75">
      <c r="B176" s="220" t="s">
        <v>226</v>
      </c>
      <c r="D176" s="223">
        <v>0</v>
      </c>
      <c r="E176" s="223">
        <f>+'Income Statement'!E33</f>
        <v>7</v>
      </c>
      <c r="F176" s="223">
        <v>0</v>
      </c>
      <c r="G176" s="223">
        <v>183</v>
      </c>
    </row>
    <row r="177" spans="4:7" s="220" customFormat="1" ht="12.75">
      <c r="D177" s="225"/>
      <c r="E177" s="225"/>
      <c r="F177" s="225"/>
      <c r="G177" s="226"/>
    </row>
    <row r="178" spans="2:7" s="220" customFormat="1" ht="12.75">
      <c r="B178" s="220" t="s">
        <v>235</v>
      </c>
      <c r="D178" s="228">
        <f>SUM(D171:D177)</f>
        <v>4459</v>
      </c>
      <c r="E178" s="228">
        <f>SUM(E171:E177)</f>
        <v>1961</v>
      </c>
      <c r="F178" s="228">
        <f>SUM(F171:F177)</f>
        <v>17415</v>
      </c>
      <c r="G178" s="228">
        <f>SUM(G171:G177)</f>
        <v>-8327</v>
      </c>
    </row>
    <row r="179" spans="4:7" s="220" customFormat="1" ht="12.75" customHeight="1">
      <c r="D179" s="228"/>
      <c r="E179" s="228"/>
      <c r="F179" s="228"/>
      <c r="G179" s="224"/>
    </row>
    <row r="180" spans="2:7" s="220" customFormat="1" ht="12.75">
      <c r="B180" s="220" t="s">
        <v>1</v>
      </c>
      <c r="D180" s="224">
        <f>+'Income Statement'!D37</f>
        <v>-1250</v>
      </c>
      <c r="E180" s="224">
        <f>+'Income Statement'!E37</f>
        <v>-1135</v>
      </c>
      <c r="F180" s="224">
        <f>+'Income Statement'!F37</f>
        <v>-4923</v>
      </c>
      <c r="G180" s="224">
        <v>-2560</v>
      </c>
    </row>
    <row r="181" spans="4:7" s="220" customFormat="1" ht="12.75">
      <c r="D181" s="225"/>
      <c r="E181" s="225"/>
      <c r="F181" s="225"/>
      <c r="G181" s="226"/>
    </row>
    <row r="182" spans="2:7" s="220" customFormat="1" ht="12.75">
      <c r="B182" s="220" t="s">
        <v>86</v>
      </c>
      <c r="D182" s="229">
        <f>SUM(D178:D181)</f>
        <v>3209</v>
      </c>
      <c r="E182" s="229">
        <f>SUM(E178:E181)</f>
        <v>826</v>
      </c>
      <c r="F182" s="229">
        <f>SUM(F178:F181)</f>
        <v>12492</v>
      </c>
      <c r="G182" s="229">
        <f>SUM(G178:G181)</f>
        <v>-10887</v>
      </c>
    </row>
    <row r="183" spans="4:7" s="220" customFormat="1" ht="12.75">
      <c r="D183" s="227"/>
      <c r="E183" s="227"/>
      <c r="F183" s="227"/>
      <c r="G183" s="227"/>
    </row>
    <row r="184" spans="1:8" s="220" customFormat="1" ht="12.75">
      <c r="A184" s="232"/>
      <c r="B184" s="233"/>
      <c r="C184" s="233"/>
      <c r="D184" s="233"/>
      <c r="E184" s="233"/>
      <c r="F184" s="233"/>
      <c r="G184" s="233"/>
      <c r="H184" s="233"/>
    </row>
    <row r="185" spans="1:8" s="220" customFormat="1" ht="12.75">
      <c r="A185" s="232"/>
      <c r="B185" s="233"/>
      <c r="C185" s="233"/>
      <c r="D185" s="233"/>
      <c r="E185" s="233"/>
      <c r="F185" s="233"/>
      <c r="G185" s="233"/>
      <c r="H185" s="233"/>
    </row>
    <row r="186" spans="1:8" s="220" customFormat="1" ht="12.75">
      <c r="A186" s="232"/>
      <c r="B186" s="233"/>
      <c r="C186" s="233"/>
      <c r="D186" s="233"/>
      <c r="E186" s="233"/>
      <c r="F186" s="233"/>
      <c r="G186" s="233"/>
      <c r="H186" s="233"/>
    </row>
    <row r="187" spans="1:8" s="220" customFormat="1" ht="12.75">
      <c r="A187" s="232"/>
      <c r="B187" s="233"/>
      <c r="C187" s="233"/>
      <c r="D187" s="233"/>
      <c r="E187" s="233"/>
      <c r="F187" s="233"/>
      <c r="G187" s="233"/>
      <c r="H187" s="233"/>
    </row>
    <row r="188" spans="1:8" s="220" customFormat="1" ht="12.75">
      <c r="A188" s="232"/>
      <c r="B188" s="233"/>
      <c r="C188" s="233"/>
      <c r="D188" s="233"/>
      <c r="E188" s="233"/>
      <c r="F188" s="233"/>
      <c r="G188" s="233"/>
      <c r="H188" s="233"/>
    </row>
    <row r="189" spans="1:8" s="220" customFormat="1" ht="12.75">
      <c r="A189" s="232"/>
      <c r="B189" s="233"/>
      <c r="C189" s="233"/>
      <c r="D189" s="233"/>
      <c r="E189" s="233"/>
      <c r="F189" s="233"/>
      <c r="G189" s="233"/>
      <c r="H189" s="233"/>
    </row>
    <row r="190" spans="1:8" s="220" customFormat="1" ht="12.75">
      <c r="A190" s="232"/>
      <c r="B190" s="233"/>
      <c r="C190" s="233"/>
      <c r="D190" s="233"/>
      <c r="E190" s="233"/>
      <c r="F190" s="233"/>
      <c r="G190" s="233"/>
      <c r="H190" s="233"/>
    </row>
    <row r="191" spans="1:8" s="220" customFormat="1" ht="12.75">
      <c r="A191" s="232"/>
      <c r="B191" s="233"/>
      <c r="C191" s="233"/>
      <c r="D191" s="233"/>
      <c r="E191" s="233"/>
      <c r="F191" s="233"/>
      <c r="G191" s="233"/>
      <c r="H191" s="233"/>
    </row>
    <row r="192" spans="1:8" s="220" customFormat="1" ht="12.75">
      <c r="A192" s="232"/>
      <c r="B192" s="233"/>
      <c r="C192" s="233"/>
      <c r="D192" s="233"/>
      <c r="E192" s="233"/>
      <c r="F192" s="233"/>
      <c r="G192" s="233"/>
      <c r="H192" s="233"/>
    </row>
    <row r="193" spans="1:8" s="220" customFormat="1" ht="12.75">
      <c r="A193" s="232"/>
      <c r="B193" s="233"/>
      <c r="C193" s="233"/>
      <c r="D193" s="233"/>
      <c r="E193" s="233"/>
      <c r="F193" s="233"/>
      <c r="G193" s="233"/>
      <c r="H193" s="233"/>
    </row>
    <row r="194" spans="1:8" s="220" customFormat="1" ht="12.75">
      <c r="A194" s="232"/>
      <c r="B194" s="233"/>
      <c r="C194" s="233"/>
      <c r="D194" s="233"/>
      <c r="E194" s="233"/>
      <c r="F194" s="233"/>
      <c r="G194" s="233"/>
      <c r="H194" s="233"/>
    </row>
    <row r="195" spans="1:8" s="220" customFormat="1" ht="12.75">
      <c r="A195" s="232"/>
      <c r="B195" s="233"/>
      <c r="C195" s="233"/>
      <c r="D195" s="233"/>
      <c r="E195" s="233"/>
      <c r="F195" s="233"/>
      <c r="G195" s="233"/>
      <c r="H195" s="233"/>
    </row>
    <row r="196" spans="1:8" s="220" customFormat="1" ht="12.75">
      <c r="A196" s="232"/>
      <c r="B196" s="233"/>
      <c r="C196" s="233"/>
      <c r="D196" s="233"/>
      <c r="E196" s="233"/>
      <c r="F196" s="233"/>
      <c r="G196" s="233"/>
      <c r="H196" s="233"/>
    </row>
    <row r="197" spans="1:8" s="220" customFormat="1" ht="12.75">
      <c r="A197" s="232"/>
      <c r="B197" s="233"/>
      <c r="C197" s="233"/>
      <c r="D197" s="233"/>
      <c r="E197" s="233"/>
      <c r="F197" s="233"/>
      <c r="G197" s="233"/>
      <c r="H197" s="233"/>
    </row>
    <row r="198" spans="1:8" s="220" customFormat="1" ht="12.75">
      <c r="A198" s="232"/>
      <c r="B198" s="233"/>
      <c r="C198" s="233"/>
      <c r="D198" s="233"/>
      <c r="E198" s="233"/>
      <c r="F198" s="233"/>
      <c r="G198" s="233"/>
      <c r="H198" s="233"/>
    </row>
    <row r="199" spans="1:8" s="220" customFormat="1" ht="12.75">
      <c r="A199" s="232"/>
      <c r="B199" s="233"/>
      <c r="C199" s="233"/>
      <c r="D199" s="233"/>
      <c r="E199" s="233"/>
      <c r="F199" s="233"/>
      <c r="G199" s="233"/>
      <c r="H199" s="233"/>
    </row>
    <row r="200" spans="1:8" s="220" customFormat="1" ht="12.75">
      <c r="A200" s="232"/>
      <c r="B200" s="233"/>
      <c r="C200" s="233"/>
      <c r="D200" s="233"/>
      <c r="E200" s="233"/>
      <c r="F200" s="233"/>
      <c r="G200" s="233"/>
      <c r="H200" s="233"/>
    </row>
    <row r="201" spans="1:8" s="220" customFormat="1" ht="12.75">
      <c r="A201" s="232"/>
      <c r="B201" s="233"/>
      <c r="C201" s="233"/>
      <c r="D201" s="233"/>
      <c r="E201" s="233"/>
      <c r="F201" s="233"/>
      <c r="G201" s="233"/>
      <c r="H201" s="233"/>
    </row>
    <row r="202" spans="1:8" s="220" customFormat="1" ht="12.75">
      <c r="A202" s="232"/>
      <c r="B202" s="233"/>
      <c r="C202" s="233"/>
      <c r="D202" s="233"/>
      <c r="E202" s="233"/>
      <c r="F202" s="233"/>
      <c r="G202" s="233"/>
      <c r="H202" s="233"/>
    </row>
    <row r="203" spans="1:8" s="220" customFormat="1" ht="12.75">
      <c r="A203" s="232"/>
      <c r="B203" s="233"/>
      <c r="C203" s="233"/>
      <c r="D203" s="233"/>
      <c r="E203" s="233"/>
      <c r="F203" s="233"/>
      <c r="G203" s="233"/>
      <c r="H203" s="233"/>
    </row>
    <row r="204" spans="1:8" s="220" customFormat="1" ht="12.75">
      <c r="A204" s="232"/>
      <c r="B204" s="233"/>
      <c r="C204" s="233"/>
      <c r="D204" s="233"/>
      <c r="E204" s="233"/>
      <c r="F204" s="233"/>
      <c r="G204" s="233"/>
      <c r="H204" s="233"/>
    </row>
    <row r="205" spans="1:8" s="220" customFormat="1" ht="12.75">
      <c r="A205" s="232"/>
      <c r="B205" s="233"/>
      <c r="C205" s="233"/>
      <c r="D205" s="233"/>
      <c r="E205" s="233"/>
      <c r="F205" s="233"/>
      <c r="G205" s="233"/>
      <c r="H205" s="233"/>
    </row>
    <row r="206" spans="1:8" s="220" customFormat="1" ht="12.75">
      <c r="A206" s="232"/>
      <c r="B206" s="233"/>
      <c r="C206" s="233"/>
      <c r="D206" s="233"/>
      <c r="E206" s="233"/>
      <c r="F206" s="233"/>
      <c r="G206" s="233"/>
      <c r="H206" s="233"/>
    </row>
    <row r="207" spans="1:8" s="220" customFormat="1" ht="12.75">
      <c r="A207" s="232"/>
      <c r="B207" s="233"/>
      <c r="C207" s="233"/>
      <c r="D207" s="233"/>
      <c r="E207" s="233"/>
      <c r="F207" s="233"/>
      <c r="G207" s="233"/>
      <c r="H207" s="233"/>
    </row>
    <row r="208" spans="1:8" s="220" customFormat="1" ht="12.75">
      <c r="A208" s="232"/>
      <c r="B208" s="233"/>
      <c r="C208" s="233"/>
      <c r="D208" s="233"/>
      <c r="E208" s="233"/>
      <c r="F208" s="233"/>
      <c r="G208" s="233"/>
      <c r="H208" s="233"/>
    </row>
    <row r="209" spans="1:8" s="220" customFormat="1" ht="12.75">
      <c r="A209" s="232"/>
      <c r="B209" s="233"/>
      <c r="C209" s="233"/>
      <c r="D209" s="233"/>
      <c r="E209" s="233"/>
      <c r="F209" s="233"/>
      <c r="G209" s="233"/>
      <c r="H209" s="233"/>
    </row>
    <row r="210" spans="1:8" s="220" customFormat="1" ht="12.75">
      <c r="A210" s="232"/>
      <c r="B210" s="233"/>
      <c r="C210" s="233"/>
      <c r="D210" s="233"/>
      <c r="E210" s="233"/>
      <c r="F210" s="233"/>
      <c r="G210" s="233"/>
      <c r="H210" s="233"/>
    </row>
    <row r="211" spans="1:8" s="220" customFormat="1" ht="12.75">
      <c r="A211" s="232"/>
      <c r="B211" s="233"/>
      <c r="C211" s="233"/>
      <c r="D211" s="233"/>
      <c r="E211" s="233"/>
      <c r="F211" s="233"/>
      <c r="G211" s="233"/>
      <c r="H211" s="233"/>
    </row>
    <row r="212" spans="2:8" s="55" customFormat="1" ht="14.25">
      <c r="B212" s="230"/>
      <c r="C212" s="230"/>
      <c r="D212" s="230"/>
      <c r="E212" s="230"/>
      <c r="F212" s="230"/>
      <c r="G212" s="230"/>
      <c r="H212" s="230"/>
    </row>
    <row r="213" spans="1:3" s="57" customFormat="1" ht="15">
      <c r="A213" s="57" t="s">
        <v>130</v>
      </c>
      <c r="B213" s="62" t="s">
        <v>212</v>
      </c>
      <c r="C213" s="56"/>
    </row>
    <row r="214" spans="2:3" s="57" customFormat="1" ht="15">
      <c r="B214" s="62"/>
      <c r="C214" s="56"/>
    </row>
    <row r="215" spans="2:8" s="57" customFormat="1" ht="15" customHeight="1">
      <c r="B215" s="436" t="s">
        <v>256</v>
      </c>
      <c r="C215" s="436"/>
      <c r="D215" s="436"/>
      <c r="E215" s="436"/>
      <c r="F215" s="436"/>
      <c r="G215" s="436"/>
      <c r="H215" s="436"/>
    </row>
    <row r="216" spans="2:8" s="57" customFormat="1" ht="15">
      <c r="B216" s="436"/>
      <c r="C216" s="436"/>
      <c r="D216" s="436"/>
      <c r="E216" s="436"/>
      <c r="F216" s="436"/>
      <c r="G216" s="436"/>
      <c r="H216" s="436"/>
    </row>
    <row r="217" spans="2:8" s="57" customFormat="1" ht="15">
      <c r="B217" s="63"/>
      <c r="C217" s="63"/>
      <c r="D217" s="63"/>
      <c r="E217" s="63"/>
      <c r="F217" s="63"/>
      <c r="G217" s="63"/>
      <c r="H217" s="63"/>
    </row>
    <row r="218" spans="2:8" s="57" customFormat="1" ht="15">
      <c r="B218" s="63"/>
      <c r="C218" s="63"/>
      <c r="D218" s="60" t="s">
        <v>304</v>
      </c>
      <c r="E218" s="60" t="s">
        <v>250</v>
      </c>
      <c r="F218" s="440" t="s">
        <v>251</v>
      </c>
      <c r="G218" s="386"/>
      <c r="H218" s="63"/>
    </row>
    <row r="219" spans="2:8" s="57" customFormat="1" ht="15">
      <c r="B219" s="63"/>
      <c r="C219" s="63"/>
      <c r="D219" s="69" t="s">
        <v>5</v>
      </c>
      <c r="E219" s="69" t="s">
        <v>5</v>
      </c>
      <c r="F219" s="69" t="s">
        <v>5</v>
      </c>
      <c r="G219" s="69" t="s">
        <v>252</v>
      </c>
      <c r="H219" s="63"/>
    </row>
    <row r="220" spans="2:8" s="57" customFormat="1" ht="15">
      <c r="B220" s="63"/>
      <c r="C220" s="63"/>
      <c r="D220" s="63"/>
      <c r="E220" s="63"/>
      <c r="F220" s="63"/>
      <c r="G220" s="63"/>
      <c r="H220" s="63"/>
    </row>
    <row r="221" spans="2:8" s="57" customFormat="1" ht="15">
      <c r="B221" s="63" t="s">
        <v>0</v>
      </c>
      <c r="C221" s="63"/>
      <c r="D221" s="64">
        <f>+D163</f>
        <v>38237</v>
      </c>
      <c r="E221" s="64">
        <v>39377</v>
      </c>
      <c r="F221" s="64">
        <f>+D221-E221</f>
        <v>-1140</v>
      </c>
      <c r="G221" s="65">
        <f>+F221/E221</f>
        <v>-0.028950910429946415</v>
      </c>
      <c r="H221" s="63"/>
    </row>
    <row r="222" spans="2:7" s="57" customFormat="1" ht="15">
      <c r="B222" s="66" t="s">
        <v>253</v>
      </c>
      <c r="C222" s="56"/>
      <c r="D222" s="67">
        <f>+D166</f>
        <v>6306</v>
      </c>
      <c r="E222" s="67">
        <v>9085</v>
      </c>
      <c r="F222" s="64">
        <f>+D222-E222</f>
        <v>-2779</v>
      </c>
      <c r="G222" s="65">
        <f>+F222/E222</f>
        <v>-0.3058888277380297</v>
      </c>
    </row>
    <row r="223" spans="2:7" s="57" customFormat="1" ht="15">
      <c r="B223" s="66" t="s">
        <v>210</v>
      </c>
      <c r="C223" s="56"/>
      <c r="D223" s="67">
        <f>+D178</f>
        <v>4459</v>
      </c>
      <c r="E223" s="67">
        <v>4954</v>
      </c>
      <c r="F223" s="64">
        <f>+D223-E223</f>
        <v>-495</v>
      </c>
      <c r="G223" s="65">
        <f>+F223/E223</f>
        <v>-0.09991925716592652</v>
      </c>
    </row>
    <row r="224" spans="2:7" s="57" customFormat="1" ht="15">
      <c r="B224" s="66" t="s">
        <v>281</v>
      </c>
      <c r="C224" s="56"/>
      <c r="D224" s="235">
        <f>+D182</f>
        <v>3209</v>
      </c>
      <c r="E224" s="67">
        <v>3662</v>
      </c>
      <c r="F224" s="64">
        <f>+D224-E224</f>
        <v>-453</v>
      </c>
      <c r="G224" s="65">
        <f>+F224/E224</f>
        <v>-0.12370289459311852</v>
      </c>
    </row>
    <row r="225" spans="2:7" s="57" customFormat="1" ht="15">
      <c r="B225" s="66"/>
      <c r="C225" s="56"/>
      <c r="D225" s="235"/>
      <c r="E225" s="67"/>
      <c r="F225" s="64"/>
      <c r="G225" s="65"/>
    </row>
    <row r="226" spans="2:7" s="57" customFormat="1" ht="15">
      <c r="B226" s="66"/>
      <c r="C226" s="56"/>
      <c r="D226" s="235"/>
      <c r="E226" s="67"/>
      <c r="F226" s="64"/>
      <c r="G226" s="65"/>
    </row>
    <row r="227" spans="2:7" s="57" customFormat="1" ht="15">
      <c r="B227" s="66"/>
      <c r="C227" s="56"/>
      <c r="D227" s="235"/>
      <c r="E227" s="67"/>
      <c r="F227" s="64"/>
      <c r="G227" s="65"/>
    </row>
    <row r="228" spans="2:7" s="57" customFormat="1" ht="15">
      <c r="B228" s="66"/>
      <c r="C228" s="56"/>
      <c r="D228" s="235"/>
      <c r="E228" s="67"/>
      <c r="F228" s="64"/>
      <c r="G228" s="65"/>
    </row>
    <row r="229" spans="2:7" s="57" customFormat="1" ht="15">
      <c r="B229" s="66"/>
      <c r="C229" s="56"/>
      <c r="D229" s="235"/>
      <c r="E229" s="67"/>
      <c r="F229" s="64"/>
      <c r="G229" s="65"/>
    </row>
    <row r="230" spans="2:7" s="57" customFormat="1" ht="15">
      <c r="B230" s="66"/>
      <c r="C230" s="56"/>
      <c r="D230" s="235"/>
      <c r="E230" s="67"/>
      <c r="F230" s="64"/>
      <c r="G230" s="65"/>
    </row>
    <row r="231" spans="2:7" s="57" customFormat="1" ht="15">
      <c r="B231" s="66"/>
      <c r="C231" s="56"/>
      <c r="D231" s="235"/>
      <c r="E231" s="67"/>
      <c r="F231" s="64"/>
      <c r="G231" s="65"/>
    </row>
    <row r="232" spans="2:7" s="57" customFormat="1" ht="15">
      <c r="B232" s="66"/>
      <c r="C232" s="56"/>
      <c r="D232" s="235"/>
      <c r="E232" s="67"/>
      <c r="F232" s="64"/>
      <c r="G232" s="65"/>
    </row>
    <row r="233" spans="1:8" s="19" customFormat="1" ht="15">
      <c r="A233" s="19" t="s">
        <v>129</v>
      </c>
      <c r="B233" s="56" t="s">
        <v>128</v>
      </c>
      <c r="C233" s="56"/>
      <c r="D233" s="57"/>
      <c r="E233" s="57"/>
      <c r="F233" s="57"/>
      <c r="G233" s="57"/>
      <c r="H233" s="57"/>
    </row>
    <row r="234" spans="2:8" s="14" customFormat="1" ht="14.25">
      <c r="B234" s="54"/>
      <c r="C234" s="54"/>
      <c r="D234" s="55"/>
      <c r="E234" s="55"/>
      <c r="F234" s="55"/>
      <c r="G234" s="55"/>
      <c r="H234" s="55"/>
    </row>
    <row r="235" spans="2:8" s="14" customFormat="1" ht="14.25">
      <c r="B235" s="437" t="s">
        <v>316</v>
      </c>
      <c r="C235" s="438"/>
      <c r="D235" s="438"/>
      <c r="E235" s="438"/>
      <c r="F235" s="438"/>
      <c r="G235" s="438"/>
      <c r="H235" s="438"/>
    </row>
    <row r="236" spans="2:8" s="14" customFormat="1" ht="14.25">
      <c r="B236" s="437"/>
      <c r="C236" s="438"/>
      <c r="D236" s="438"/>
      <c r="E236" s="438"/>
      <c r="F236" s="438"/>
      <c r="G236" s="438"/>
      <c r="H236" s="438"/>
    </row>
    <row r="237" spans="2:8" s="14" customFormat="1" ht="14.25">
      <c r="B237" s="437"/>
      <c r="C237" s="438"/>
      <c r="D237" s="438"/>
      <c r="E237" s="438"/>
      <c r="F237" s="438"/>
      <c r="G237" s="438"/>
      <c r="H237" s="438"/>
    </row>
    <row r="238" spans="2:8" s="14" customFormat="1" ht="14.25">
      <c r="B238" s="437"/>
      <c r="C238" s="438"/>
      <c r="D238" s="438"/>
      <c r="E238" s="438"/>
      <c r="F238" s="438"/>
      <c r="G238" s="438"/>
      <c r="H238" s="438"/>
    </row>
    <row r="239" spans="2:8" s="14" customFormat="1" ht="14.25">
      <c r="B239" s="437"/>
      <c r="C239" s="438"/>
      <c r="D239" s="438"/>
      <c r="E239" s="438"/>
      <c r="F239" s="438"/>
      <c r="G239" s="438"/>
      <c r="H239" s="438"/>
    </row>
    <row r="240" spans="2:8" s="14" customFormat="1" ht="14.25">
      <c r="B240" s="437"/>
      <c r="C240" s="438"/>
      <c r="D240" s="438"/>
      <c r="E240" s="438"/>
      <c r="F240" s="438"/>
      <c r="G240" s="438"/>
      <c r="H240" s="438"/>
    </row>
    <row r="241" spans="2:8" s="14" customFormat="1" ht="14.25">
      <c r="B241" s="437"/>
      <c r="C241" s="438"/>
      <c r="D241" s="438"/>
      <c r="E241" s="438"/>
      <c r="F241" s="438"/>
      <c r="G241" s="438"/>
      <c r="H241" s="438"/>
    </row>
    <row r="242" spans="2:8" s="14" customFormat="1" ht="14.25">
      <c r="B242" s="437"/>
      <c r="C242" s="438"/>
      <c r="D242" s="438"/>
      <c r="E242" s="438"/>
      <c r="F242" s="438"/>
      <c r="G242" s="438"/>
      <c r="H242" s="438"/>
    </row>
    <row r="243" spans="2:8" s="14" customFormat="1" ht="14.25">
      <c r="B243" s="437"/>
      <c r="C243" s="438"/>
      <c r="D243" s="438"/>
      <c r="E243" s="438"/>
      <c r="F243" s="438"/>
      <c r="G243" s="438"/>
      <c r="H243" s="438"/>
    </row>
    <row r="244" spans="2:8" s="14" customFormat="1" ht="14.25">
      <c r="B244" s="437"/>
      <c r="C244" s="438"/>
      <c r="D244" s="438"/>
      <c r="E244" s="438"/>
      <c r="F244" s="438"/>
      <c r="G244" s="438"/>
      <c r="H244" s="438"/>
    </row>
    <row r="245" spans="2:8" s="14" customFormat="1" ht="14.25">
      <c r="B245" s="438"/>
      <c r="C245" s="438"/>
      <c r="D245" s="438"/>
      <c r="E245" s="438"/>
      <c r="F245" s="438"/>
      <c r="G245" s="438"/>
      <c r="H245" s="438"/>
    </row>
    <row r="246" spans="2:8" s="14" customFormat="1" ht="14.25">
      <c r="B246" s="438"/>
      <c r="C246" s="438"/>
      <c r="D246" s="438"/>
      <c r="E246" s="438"/>
      <c r="F246" s="438"/>
      <c r="G246" s="438"/>
      <c r="H246" s="438"/>
    </row>
    <row r="247" spans="2:8" s="14" customFormat="1" ht="14.25">
      <c r="B247" s="438"/>
      <c r="C247" s="438"/>
      <c r="D247" s="438"/>
      <c r="E247" s="438"/>
      <c r="F247" s="438"/>
      <c r="G247" s="438"/>
      <c r="H247" s="438"/>
    </row>
    <row r="248" spans="2:8" s="14" customFormat="1" ht="14.25">
      <c r="B248" s="4"/>
      <c r="C248" s="4"/>
      <c r="D248" s="4"/>
      <c r="E248" s="4"/>
      <c r="F248" s="4"/>
      <c r="G248" s="4"/>
      <c r="H248" s="4"/>
    </row>
    <row r="249" spans="1:2" s="19" customFormat="1" ht="15">
      <c r="A249" s="19" t="s">
        <v>127</v>
      </c>
      <c r="B249" s="19" t="s">
        <v>126</v>
      </c>
    </row>
    <row r="250" s="14" customFormat="1" ht="14.25"/>
    <row r="251" s="14" customFormat="1" ht="14.25">
      <c r="B251" s="14" t="s">
        <v>125</v>
      </c>
    </row>
    <row r="252" s="14" customFormat="1" ht="14.25"/>
    <row r="253" s="14" customFormat="1" ht="14.25"/>
    <row r="254" s="14" customFormat="1" ht="14.25"/>
    <row r="255" spans="1:8" s="14" customFormat="1" ht="15">
      <c r="A255" s="19" t="s">
        <v>124</v>
      </c>
      <c r="B255" s="19" t="s">
        <v>123</v>
      </c>
      <c r="C255" s="19"/>
      <c r="D255" s="19"/>
      <c r="E255" s="19"/>
      <c r="F255" s="19"/>
      <c r="G255" s="19"/>
      <c r="H255" s="19"/>
    </row>
    <row r="256" spans="5:8" s="14" customFormat="1" ht="14.25">
      <c r="E256" s="430" t="s">
        <v>46</v>
      </c>
      <c r="F256" s="430"/>
      <c r="G256" s="430" t="s">
        <v>47</v>
      </c>
      <c r="H256" s="430"/>
    </row>
    <row r="257" spans="5:8" s="14" customFormat="1" ht="14.25">
      <c r="E257" s="29" t="s">
        <v>48</v>
      </c>
      <c r="F257" s="29" t="s">
        <v>49</v>
      </c>
      <c r="G257" s="29" t="s">
        <v>50</v>
      </c>
      <c r="H257" s="29" t="s">
        <v>49</v>
      </c>
    </row>
    <row r="258" spans="5:8" s="14" customFormat="1" ht="14.25">
      <c r="E258" s="30" t="s">
        <v>51</v>
      </c>
      <c r="F258" s="29" t="s">
        <v>52</v>
      </c>
      <c r="G258" s="30" t="s">
        <v>53</v>
      </c>
      <c r="H258" s="29" t="s">
        <v>52</v>
      </c>
    </row>
    <row r="259" spans="1:8" s="19" customFormat="1" ht="15">
      <c r="A259" s="14"/>
      <c r="B259" s="14"/>
      <c r="C259" s="14"/>
      <c r="D259" s="14"/>
      <c r="E259" s="29"/>
      <c r="F259" s="30" t="s">
        <v>54</v>
      </c>
      <c r="G259" s="29"/>
      <c r="H259" s="30" t="s">
        <v>53</v>
      </c>
    </row>
    <row r="260" spans="2:8" s="14" customFormat="1" ht="14.25">
      <c r="B260" s="20"/>
      <c r="C260" s="20"/>
      <c r="E260" s="32" t="s">
        <v>289</v>
      </c>
      <c r="F260" s="32" t="s">
        <v>273</v>
      </c>
      <c r="G260" s="48" t="str">
        <f>E260</f>
        <v>30-9-2005</v>
      </c>
      <c r="H260" s="48" t="str">
        <f>F260</f>
        <v>30-9-2004</v>
      </c>
    </row>
    <row r="261" spans="5:8" s="14" customFormat="1" ht="14.25">
      <c r="E261" s="33" t="s">
        <v>84</v>
      </c>
      <c r="F261" s="33" t="s">
        <v>84</v>
      </c>
      <c r="G261" s="33" t="s">
        <v>84</v>
      </c>
      <c r="H261" s="33" t="s">
        <v>84</v>
      </c>
    </row>
    <row r="262" s="14" customFormat="1" ht="14.25"/>
    <row r="263" spans="2:8" s="14" customFormat="1" ht="15" thickBot="1">
      <c r="B263" s="14" t="s">
        <v>122</v>
      </c>
      <c r="E263" s="53">
        <f>-'Income Statement'!D37</f>
        <v>1250</v>
      </c>
      <c r="F263" s="53">
        <f>-'Income Statement'!E37</f>
        <v>1135</v>
      </c>
      <c r="G263" s="53">
        <f>-'Income Statement'!F37</f>
        <v>4923</v>
      </c>
      <c r="H263" s="53">
        <f>-'Income Statement'!G37</f>
        <v>1834</v>
      </c>
    </row>
    <row r="264" spans="1:8" s="14" customFormat="1" ht="15" thickTop="1">
      <c r="A264" s="3"/>
      <c r="B264" s="3"/>
      <c r="C264" s="3"/>
      <c r="D264" s="3"/>
      <c r="E264" s="3"/>
      <c r="F264" s="3"/>
      <c r="G264" s="3"/>
      <c r="H264" s="3"/>
    </row>
    <row r="265" spans="1:8" s="14" customFormat="1" ht="14.25">
      <c r="A265" s="3"/>
      <c r="B265" s="3"/>
      <c r="C265" s="3"/>
      <c r="D265" s="3"/>
      <c r="E265" s="3"/>
      <c r="F265" s="3"/>
      <c r="G265" s="3"/>
      <c r="H265" s="3"/>
    </row>
    <row r="266" spans="1:8" s="14" customFormat="1" ht="15">
      <c r="A266" s="2" t="s">
        <v>121</v>
      </c>
      <c r="B266" s="2" t="s">
        <v>120</v>
      </c>
      <c r="C266" s="2"/>
      <c r="D266" s="2"/>
      <c r="E266" s="2"/>
      <c r="F266" s="2"/>
      <c r="G266" s="2"/>
      <c r="H266" s="2"/>
    </row>
    <row r="267" spans="1:8" s="14" customFormat="1" ht="14.25">
      <c r="A267" s="3"/>
      <c r="B267" s="3"/>
      <c r="C267" s="3"/>
      <c r="D267" s="3"/>
      <c r="E267" s="3"/>
      <c r="F267" s="3"/>
      <c r="G267" s="3"/>
      <c r="H267" s="3"/>
    </row>
    <row r="268" spans="2:8" ht="14.25">
      <c r="B268" s="442" t="s">
        <v>119</v>
      </c>
      <c r="C268" s="434"/>
      <c r="D268" s="434"/>
      <c r="E268" s="434"/>
      <c r="F268" s="434"/>
      <c r="G268" s="434"/>
      <c r="H268" s="434"/>
    </row>
    <row r="269" spans="2:8" ht="14.25">
      <c r="B269" s="434"/>
      <c r="C269" s="434"/>
      <c r="D269" s="434"/>
      <c r="E269" s="434"/>
      <c r="F269" s="434"/>
      <c r="G269" s="434"/>
      <c r="H269" s="434"/>
    </row>
    <row r="270" spans="1:8" s="2" customFormat="1" ht="15">
      <c r="A270" s="3"/>
      <c r="B270" s="434"/>
      <c r="C270" s="434"/>
      <c r="D270" s="434"/>
      <c r="E270" s="434"/>
      <c r="F270" s="434"/>
      <c r="G270" s="434"/>
      <c r="H270" s="434"/>
    </row>
    <row r="272" spans="1:2" s="2" customFormat="1" ht="15">
      <c r="A272" s="2" t="s">
        <v>118</v>
      </c>
      <c r="B272" s="2" t="s">
        <v>117</v>
      </c>
    </row>
    <row r="274" spans="2:8" ht="12.75" customHeight="1">
      <c r="B274" s="442" t="s">
        <v>116</v>
      </c>
      <c r="C274" s="442"/>
      <c r="D274" s="442"/>
      <c r="E274" s="442"/>
      <c r="F274" s="442"/>
      <c r="G274" s="442"/>
      <c r="H274" s="442"/>
    </row>
    <row r="275" spans="2:8" ht="14.25">
      <c r="B275" s="442"/>
      <c r="C275" s="442"/>
      <c r="D275" s="442"/>
      <c r="E275" s="442"/>
      <c r="F275" s="442"/>
      <c r="G275" s="442"/>
      <c r="H275" s="442"/>
    </row>
    <row r="276" spans="2:8" ht="14.25">
      <c r="B276" s="442"/>
      <c r="C276" s="442"/>
      <c r="D276" s="442"/>
      <c r="E276" s="442"/>
      <c r="F276" s="442"/>
      <c r="G276" s="442"/>
      <c r="H276" s="442"/>
    </row>
    <row r="278" spans="1:2" s="2" customFormat="1" ht="15">
      <c r="A278" s="2" t="s">
        <v>115</v>
      </c>
      <c r="B278" s="2" t="s">
        <v>114</v>
      </c>
    </row>
    <row r="279" s="2" customFormat="1" ht="15"/>
    <row r="280" spans="2:8" ht="12.75" customHeight="1">
      <c r="B280" s="2" t="s">
        <v>113</v>
      </c>
      <c r="C280" s="442" t="s">
        <v>248</v>
      </c>
      <c r="D280" s="442"/>
      <c r="E280" s="442"/>
      <c r="F280" s="442"/>
      <c r="G280" s="442"/>
      <c r="H280" s="442"/>
    </row>
    <row r="281" spans="3:8" ht="14.25">
      <c r="C281" s="442"/>
      <c r="D281" s="442"/>
      <c r="E281" s="442"/>
      <c r="F281" s="442"/>
      <c r="G281" s="442"/>
      <c r="H281" s="442"/>
    </row>
    <row r="282" spans="3:8" ht="14.25">
      <c r="C282" s="442"/>
      <c r="D282" s="442"/>
      <c r="E282" s="442"/>
      <c r="F282" s="442"/>
      <c r="G282" s="442"/>
      <c r="H282" s="442"/>
    </row>
    <row r="283" spans="3:8" ht="14.25">
      <c r="C283" s="442"/>
      <c r="D283" s="442"/>
      <c r="E283" s="442"/>
      <c r="F283" s="442"/>
      <c r="G283" s="442"/>
      <c r="H283" s="442"/>
    </row>
    <row r="284" spans="3:8" ht="14.25">
      <c r="C284" s="6"/>
      <c r="D284" s="6"/>
      <c r="E284" s="6"/>
      <c r="F284" s="6"/>
      <c r="G284" s="6"/>
      <c r="H284" s="6"/>
    </row>
    <row r="285" spans="3:8" ht="14.25">
      <c r="C285" s="6"/>
      <c r="D285" s="6"/>
      <c r="E285" s="6"/>
      <c r="F285" s="6"/>
      <c r="G285" s="6"/>
      <c r="H285" s="6"/>
    </row>
    <row r="286" spans="2:3" s="2" customFormat="1" ht="15">
      <c r="B286" s="2" t="s">
        <v>112</v>
      </c>
      <c r="C286" s="2" t="s">
        <v>111</v>
      </c>
    </row>
    <row r="288" spans="3:8" ht="12.75" customHeight="1">
      <c r="C288" s="442" t="s">
        <v>305</v>
      </c>
      <c r="D288" s="442"/>
      <c r="E288" s="442"/>
      <c r="F288" s="442"/>
      <c r="G288" s="442"/>
      <c r="H288" s="442"/>
    </row>
    <row r="289" spans="3:8" ht="14.25">
      <c r="C289" s="442"/>
      <c r="D289" s="442"/>
      <c r="E289" s="442"/>
      <c r="F289" s="442"/>
      <c r="G289" s="442"/>
      <c r="H289" s="442"/>
    </row>
    <row r="290" spans="3:8" ht="14.25">
      <c r="C290" s="442"/>
      <c r="D290" s="442"/>
      <c r="E290" s="442"/>
      <c r="F290" s="442"/>
      <c r="G290" s="442"/>
      <c r="H290" s="442"/>
    </row>
    <row r="291" spans="3:8" ht="14.25">
      <c r="C291" s="6"/>
      <c r="D291" s="6"/>
      <c r="E291" s="6"/>
      <c r="F291" s="6"/>
      <c r="G291" s="6"/>
      <c r="H291" s="6"/>
    </row>
    <row r="292" ht="14.25">
      <c r="C292" s="3" t="s">
        <v>110</v>
      </c>
    </row>
    <row r="294" spans="3:9" ht="14.25">
      <c r="C294" s="3" t="s">
        <v>109</v>
      </c>
      <c r="F294" s="21" t="s">
        <v>108</v>
      </c>
      <c r="G294" s="21" t="s">
        <v>107</v>
      </c>
      <c r="H294" s="21" t="s">
        <v>106</v>
      </c>
      <c r="I294" s="66"/>
    </row>
    <row r="295" spans="6:9" ht="14.25">
      <c r="F295" s="21" t="s">
        <v>5</v>
      </c>
      <c r="G295" s="21" t="s">
        <v>5</v>
      </c>
      <c r="H295" s="21" t="s">
        <v>5</v>
      </c>
      <c r="I295" s="66"/>
    </row>
    <row r="296" spans="3:9" ht="14.25">
      <c r="C296" s="3" t="s">
        <v>105</v>
      </c>
      <c r="F296" s="22">
        <v>4860</v>
      </c>
      <c r="G296" s="22">
        <v>4860</v>
      </c>
      <c r="H296" s="231" t="s">
        <v>85</v>
      </c>
      <c r="I296" s="234"/>
    </row>
    <row r="297" spans="3:9" ht="14.25">
      <c r="C297" s="3" t="s">
        <v>104</v>
      </c>
      <c r="F297" s="22">
        <v>3481</v>
      </c>
      <c r="G297" s="22">
        <v>8626</v>
      </c>
      <c r="H297" s="22">
        <v>8626</v>
      </c>
      <c r="I297" s="234"/>
    </row>
    <row r="298" spans="3:9" ht="14.25">
      <c r="C298" s="3" t="s">
        <v>103</v>
      </c>
      <c r="F298" s="22">
        <v>1913</v>
      </c>
      <c r="G298" s="34" t="s">
        <v>85</v>
      </c>
      <c r="H298" s="34" t="s">
        <v>85</v>
      </c>
      <c r="I298" s="234"/>
    </row>
    <row r="299" spans="3:9" ht="14.25">
      <c r="C299" s="3" t="s">
        <v>102</v>
      </c>
      <c r="F299" s="22">
        <v>2000</v>
      </c>
      <c r="G299" s="22">
        <v>2613</v>
      </c>
      <c r="H299" s="22">
        <v>2613</v>
      </c>
      <c r="I299" s="234"/>
    </row>
    <row r="300" spans="3:9" ht="14.25">
      <c r="C300" s="3" t="s">
        <v>101</v>
      </c>
      <c r="F300" s="22">
        <v>8748</v>
      </c>
      <c r="G300" s="22">
        <v>4903</v>
      </c>
      <c r="H300" s="22">
        <v>4446</v>
      </c>
      <c r="I300" s="66"/>
    </row>
    <row r="301" spans="3:9" ht="15" thickBot="1">
      <c r="C301" s="3" t="s">
        <v>4</v>
      </c>
      <c r="F301" s="23">
        <f>SUM(F296:F300)</f>
        <v>21002</v>
      </c>
      <c r="G301" s="23">
        <f>SUM(G296:G300)</f>
        <v>21002</v>
      </c>
      <c r="H301" s="23">
        <f>SUM(H296:H300)</f>
        <v>15685</v>
      </c>
      <c r="I301" s="66"/>
    </row>
    <row r="302" ht="15" thickTop="1"/>
    <row r="304" spans="1:2" s="2" customFormat="1" ht="15">
      <c r="A304" s="2" t="s">
        <v>100</v>
      </c>
      <c r="B304" s="2" t="s">
        <v>99</v>
      </c>
    </row>
    <row r="306" ht="14.25">
      <c r="B306" s="3" t="s">
        <v>98</v>
      </c>
    </row>
    <row r="307" ht="14.25">
      <c r="G307" s="33" t="s">
        <v>306</v>
      </c>
    </row>
    <row r="308" ht="14.25">
      <c r="G308" s="33" t="s">
        <v>97</v>
      </c>
    </row>
    <row r="309" spans="2:7" ht="14.25">
      <c r="B309" s="3" t="s">
        <v>96</v>
      </c>
      <c r="G309" s="7"/>
    </row>
    <row r="310" spans="2:7" ht="14.25">
      <c r="B310" s="3" t="s">
        <v>95</v>
      </c>
      <c r="G310" s="7">
        <v>7965</v>
      </c>
    </row>
    <row r="311" spans="2:7" ht="14.25">
      <c r="B311" s="3" t="s">
        <v>93</v>
      </c>
      <c r="G311" s="7">
        <v>254</v>
      </c>
    </row>
    <row r="312" ht="14.25">
      <c r="G312" s="7"/>
    </row>
    <row r="313" spans="2:9" ht="14.25">
      <c r="B313" s="3" t="s">
        <v>4</v>
      </c>
      <c r="G313" s="11">
        <f>SUM(G310:G312)</f>
        <v>8219</v>
      </c>
      <c r="H313" s="24">
        <f>+'Balance Sheet'!D27-'Explanatory Notes'!G313</f>
        <v>0</v>
      </c>
      <c r="I313" s="24"/>
    </row>
    <row r="314" ht="14.25">
      <c r="G314" s="7"/>
    </row>
    <row r="315" spans="2:7" ht="14.25">
      <c r="B315" s="3" t="s">
        <v>94</v>
      </c>
      <c r="G315" s="10">
        <f>+'Balance Sheet'!D42</f>
        <v>242</v>
      </c>
    </row>
    <row r="316" spans="7:9" ht="14.25">
      <c r="G316" s="49"/>
      <c r="I316" s="24"/>
    </row>
    <row r="317" spans="2:8" ht="12.75" customHeight="1">
      <c r="B317" s="445" t="s">
        <v>307</v>
      </c>
      <c r="C317" s="445"/>
      <c r="D317" s="445"/>
      <c r="E317" s="445"/>
      <c r="F317" s="445"/>
      <c r="G317" s="445"/>
      <c r="H317" s="445"/>
    </row>
    <row r="318" spans="2:8" ht="33" customHeight="1">
      <c r="B318" s="445"/>
      <c r="C318" s="445"/>
      <c r="D318" s="445"/>
      <c r="E318" s="445"/>
      <c r="F318" s="445"/>
      <c r="G318" s="445"/>
      <c r="H318" s="445"/>
    </row>
    <row r="319" spans="2:8" ht="14.25">
      <c r="B319" s="4"/>
      <c r="C319" s="4"/>
      <c r="D319" s="4"/>
      <c r="E319" s="4"/>
      <c r="F319" s="4"/>
      <c r="G319" s="4"/>
      <c r="H319" s="4"/>
    </row>
    <row r="321" spans="1:2" s="2" customFormat="1" ht="15">
      <c r="A321" s="2" t="s">
        <v>313</v>
      </c>
      <c r="B321" s="2" t="s">
        <v>91</v>
      </c>
    </row>
    <row r="323" spans="2:8" ht="12.75" customHeight="1">
      <c r="B323" s="445" t="s">
        <v>90</v>
      </c>
      <c r="C323" s="445"/>
      <c r="D323" s="445"/>
      <c r="E323" s="445"/>
      <c r="F323" s="445"/>
      <c r="G323" s="445"/>
      <c r="H323" s="445"/>
    </row>
    <row r="324" spans="2:8" ht="14.25">
      <c r="B324" s="445"/>
      <c r="C324" s="445"/>
      <c r="D324" s="445"/>
      <c r="E324" s="445"/>
      <c r="F324" s="445"/>
      <c r="G324" s="445"/>
      <c r="H324" s="445"/>
    </row>
    <row r="325" spans="2:8" ht="14.25">
      <c r="B325" s="445"/>
      <c r="C325" s="445"/>
      <c r="D325" s="445"/>
      <c r="E325" s="445"/>
      <c r="F325" s="445"/>
      <c r="G325" s="445"/>
      <c r="H325" s="445"/>
    </row>
    <row r="326" spans="2:8" ht="14.25">
      <c r="B326" s="445"/>
      <c r="C326" s="445"/>
      <c r="D326" s="445"/>
      <c r="E326" s="445"/>
      <c r="F326" s="445"/>
      <c r="G326" s="445"/>
      <c r="H326" s="445"/>
    </row>
    <row r="327" spans="2:8" ht="14.25">
      <c r="B327" s="445"/>
      <c r="C327" s="445"/>
      <c r="D327" s="445"/>
      <c r="E327" s="445"/>
      <c r="F327" s="445"/>
      <c r="G327" s="445"/>
      <c r="H327" s="445"/>
    </row>
    <row r="328" spans="2:8" ht="14.25">
      <c r="B328" s="445"/>
      <c r="C328" s="445"/>
      <c r="D328" s="445"/>
      <c r="E328" s="445"/>
      <c r="F328" s="445"/>
      <c r="G328" s="445"/>
      <c r="H328" s="445"/>
    </row>
    <row r="329" spans="2:8" ht="14.25">
      <c r="B329" s="445"/>
      <c r="C329" s="445"/>
      <c r="D329" s="445"/>
      <c r="E329" s="445"/>
      <c r="F329" s="445"/>
      <c r="G329" s="445"/>
      <c r="H329" s="445"/>
    </row>
    <row r="330" spans="2:8" ht="14.25">
      <c r="B330" s="373"/>
      <c r="C330" s="373"/>
      <c r="D330" s="373"/>
      <c r="E330" s="373"/>
      <c r="F330" s="373"/>
      <c r="G330" s="373"/>
      <c r="H330" s="373"/>
    </row>
    <row r="331" spans="1:8" ht="15">
      <c r="A331" s="2" t="s">
        <v>92</v>
      </c>
      <c r="B331" s="2" t="s">
        <v>312</v>
      </c>
      <c r="C331" s="373"/>
      <c r="D331" s="373"/>
      <c r="E331" s="373"/>
      <c r="F331" s="373"/>
      <c r="G331" s="373"/>
      <c r="H331" s="373"/>
    </row>
    <row r="332" spans="2:8" ht="14.25">
      <c r="B332" s="373"/>
      <c r="C332" s="373"/>
      <c r="D332" s="373"/>
      <c r="E332" s="373"/>
      <c r="F332" s="373"/>
      <c r="G332" s="373"/>
      <c r="H332" s="373"/>
    </row>
    <row r="333" spans="2:8" ht="14.25">
      <c r="B333" s="3" t="s">
        <v>320</v>
      </c>
      <c r="D333" s="373"/>
      <c r="E333" s="373"/>
      <c r="F333" s="373"/>
      <c r="G333" s="373"/>
      <c r="H333" s="373"/>
    </row>
    <row r="334" spans="2:8" ht="14.25">
      <c r="B334" s="3" t="s">
        <v>321</v>
      </c>
      <c r="C334" s="373"/>
      <c r="D334" s="373"/>
      <c r="E334" s="373"/>
      <c r="F334" s="373"/>
      <c r="G334" s="373"/>
      <c r="H334" s="373"/>
    </row>
    <row r="335" spans="2:8" ht="14.25">
      <c r="B335" s="3" t="s">
        <v>322</v>
      </c>
      <c r="C335" s="373"/>
      <c r="D335" s="373"/>
      <c r="E335" s="373"/>
      <c r="F335" s="373"/>
      <c r="G335" s="373"/>
      <c r="H335" s="373"/>
    </row>
    <row r="336" spans="2:8" ht="14.25">
      <c r="B336" s="373"/>
      <c r="C336" s="373"/>
      <c r="D336" s="373"/>
      <c r="E336" s="373"/>
      <c r="F336" s="373"/>
      <c r="G336" s="373"/>
      <c r="H336" s="373"/>
    </row>
    <row r="337" spans="2:8" ht="14.25">
      <c r="B337" s="373"/>
      <c r="C337" s="373"/>
      <c r="D337" s="373"/>
      <c r="E337" s="373"/>
      <c r="F337" s="373"/>
      <c r="G337" s="373"/>
      <c r="H337" s="373"/>
    </row>
    <row r="339" spans="1:2" s="2" customFormat="1" ht="15">
      <c r="A339" s="2" t="s">
        <v>89</v>
      </c>
      <c r="B339" s="2" t="s">
        <v>88</v>
      </c>
    </row>
    <row r="340" spans="5:8" ht="14.25">
      <c r="E340" s="441" t="s">
        <v>46</v>
      </c>
      <c r="F340" s="441"/>
      <c r="G340" s="441" t="s">
        <v>47</v>
      </c>
      <c r="H340" s="441"/>
    </row>
    <row r="341" spans="4:8" ht="14.25">
      <c r="D341" s="25"/>
      <c r="E341" s="29" t="s">
        <v>48</v>
      </c>
      <c r="F341" s="29" t="s">
        <v>49</v>
      </c>
      <c r="G341" s="29" t="s">
        <v>50</v>
      </c>
      <c r="H341" s="29" t="s">
        <v>49</v>
      </c>
    </row>
    <row r="342" spans="5:8" ht="14.25">
      <c r="E342" s="30" t="s">
        <v>51</v>
      </c>
      <c r="F342" s="29" t="s">
        <v>52</v>
      </c>
      <c r="G342" s="30" t="s">
        <v>53</v>
      </c>
      <c r="H342" s="29" t="s">
        <v>52</v>
      </c>
    </row>
    <row r="343" spans="5:8" ht="14.25">
      <c r="E343" s="29"/>
      <c r="F343" s="30" t="s">
        <v>54</v>
      </c>
      <c r="G343" s="29"/>
      <c r="H343" s="30" t="s">
        <v>53</v>
      </c>
    </row>
    <row r="344" spans="5:8" ht="14.25">
      <c r="E344" s="32" t="s">
        <v>289</v>
      </c>
      <c r="F344" s="32" t="s">
        <v>273</v>
      </c>
      <c r="G344" s="48" t="str">
        <f>E344</f>
        <v>30-9-2005</v>
      </c>
      <c r="H344" s="48" t="str">
        <f>F344</f>
        <v>30-9-2004</v>
      </c>
    </row>
    <row r="345" spans="5:8" ht="14.25">
      <c r="E345" s="33" t="s">
        <v>84</v>
      </c>
      <c r="F345" s="33" t="s">
        <v>84</v>
      </c>
      <c r="G345" s="33" t="s">
        <v>84</v>
      </c>
      <c r="H345" s="33" t="s">
        <v>84</v>
      </c>
    </row>
    <row r="346" spans="5:8" ht="14.25">
      <c r="E346" s="21"/>
      <c r="F346" s="21"/>
      <c r="G346" s="21"/>
      <c r="H346" s="21"/>
    </row>
    <row r="347" spans="2:8" ht="14.25">
      <c r="B347" s="3" t="s">
        <v>86</v>
      </c>
      <c r="E347" s="7">
        <f>'Income Statement'!D39</f>
        <v>3209</v>
      </c>
      <c r="F347" s="7">
        <f>'Income Statement'!E39</f>
        <v>826</v>
      </c>
      <c r="G347" s="7">
        <f>'Income Statement'!F39</f>
        <v>12492</v>
      </c>
      <c r="H347" s="7">
        <f>'Income Statement'!G39</f>
        <v>-13497</v>
      </c>
    </row>
    <row r="348" spans="5:8" ht="14.25">
      <c r="E348" s="7"/>
      <c r="F348" s="7"/>
      <c r="G348" s="7"/>
      <c r="H348" s="7"/>
    </row>
    <row r="349" spans="2:8" ht="14.25">
      <c r="B349" s="3" t="s">
        <v>87</v>
      </c>
      <c r="E349" s="7">
        <f>+'Income Statement'!D41</f>
        <v>-274</v>
      </c>
      <c r="F349" s="7">
        <f>'Income Statement'!E41</f>
        <v>-245</v>
      </c>
      <c r="G349" s="7">
        <f>'Changes in Equity'!F15</f>
        <v>-1004</v>
      </c>
      <c r="H349" s="7">
        <f>'Income Statement'!G41</f>
        <v>-490</v>
      </c>
    </row>
    <row r="350" spans="5:8" ht="14.25">
      <c r="E350" s="10"/>
      <c r="F350" s="10"/>
      <c r="G350" s="10"/>
      <c r="H350" s="10"/>
    </row>
    <row r="351" spans="2:8" ht="14.25">
      <c r="B351" s="434" t="s">
        <v>206</v>
      </c>
      <c r="C351" s="434"/>
      <c r="D351" s="434"/>
      <c r="E351" s="7"/>
      <c r="F351" s="7"/>
      <c r="G351" s="7"/>
      <c r="H351" s="7"/>
    </row>
    <row r="352" spans="2:8" ht="14.25">
      <c r="B352" s="434"/>
      <c r="C352" s="434"/>
      <c r="D352" s="434"/>
      <c r="E352" s="10">
        <f>SUM(E347:E351)</f>
        <v>2935</v>
      </c>
      <c r="F352" s="10">
        <f>SUM(F347:F351)</f>
        <v>581</v>
      </c>
      <c r="G352" s="10">
        <f>SUM(G347:G351)</f>
        <v>11488</v>
      </c>
      <c r="H352" s="10">
        <f>SUM(H347:H351)</f>
        <v>-13987</v>
      </c>
    </row>
    <row r="353" spans="2:8" ht="14.25">
      <c r="B353" s="6"/>
      <c r="C353" s="6"/>
      <c r="D353" s="6"/>
      <c r="E353" s="7"/>
      <c r="F353" s="7"/>
      <c r="G353" s="7"/>
      <c r="H353" s="7"/>
    </row>
    <row r="354" spans="2:8" ht="14.25">
      <c r="B354" s="3" t="s">
        <v>203</v>
      </c>
      <c r="E354" s="49">
        <v>88072</v>
      </c>
      <c r="F354" s="49">
        <v>0</v>
      </c>
      <c r="G354" s="49">
        <f>E354</f>
        <v>88072</v>
      </c>
      <c r="H354" s="49">
        <f>F354</f>
        <v>0</v>
      </c>
    </row>
    <row r="355" spans="5:8" ht="14.25">
      <c r="E355" s="49"/>
      <c r="F355" s="49"/>
      <c r="G355" s="49"/>
      <c r="H355" s="49"/>
    </row>
    <row r="356" spans="2:8" ht="14.25">
      <c r="B356" s="447" t="s">
        <v>232</v>
      </c>
      <c r="C356" s="447"/>
      <c r="D356" s="447"/>
      <c r="E356" s="49"/>
      <c r="F356" s="49"/>
      <c r="G356" s="49"/>
      <c r="H356" s="49"/>
    </row>
    <row r="357" spans="2:8" ht="14.25">
      <c r="B357" s="447"/>
      <c r="C357" s="447"/>
      <c r="D357" s="447"/>
      <c r="E357" s="7">
        <v>0</v>
      </c>
      <c r="F357" s="7">
        <v>87974</v>
      </c>
      <c r="G357" s="7">
        <v>0</v>
      </c>
      <c r="H357" s="7">
        <v>43291</v>
      </c>
    </row>
    <row r="358" spans="2:8" ht="14.25">
      <c r="B358" s="50"/>
      <c r="C358" s="50"/>
      <c r="D358" s="50"/>
      <c r="E358" s="7"/>
      <c r="F358" s="7"/>
      <c r="G358" s="7"/>
      <c r="H358" s="7"/>
    </row>
    <row r="359" spans="2:8" ht="14.25">
      <c r="B359" s="3" t="s">
        <v>28</v>
      </c>
      <c r="E359" s="51">
        <f>(E352/E354)*100</f>
        <v>3.332500681260787</v>
      </c>
      <c r="F359" s="51">
        <f>(F352/F357)*100</f>
        <v>0.6604223975265419</v>
      </c>
      <c r="G359" s="51">
        <f>(G352/G354)*100</f>
        <v>13.043873194658914</v>
      </c>
      <c r="H359" s="51">
        <f>(H352/H357)*100</f>
        <v>-32.309255965443164</v>
      </c>
    </row>
    <row r="360" spans="5:8" ht="14.25">
      <c r="E360" s="7"/>
      <c r="F360" s="7"/>
      <c r="G360" s="7"/>
      <c r="H360" s="7"/>
    </row>
    <row r="361" spans="2:8" ht="14.25">
      <c r="B361" s="3" t="s">
        <v>213</v>
      </c>
      <c r="D361" s="21"/>
      <c r="E361" s="26">
        <f>((E347+64)/(88072+25000-197))*100</f>
        <v>2.899667774086379</v>
      </c>
      <c r="F361" s="52" t="s">
        <v>217</v>
      </c>
      <c r="G361" s="52">
        <f>((G347+360)/(88072+25000-197))*100</f>
        <v>11.386046511627907</v>
      </c>
      <c r="H361" s="52" t="s">
        <v>217</v>
      </c>
    </row>
    <row r="364" spans="2:8" ht="14.25">
      <c r="B364" s="434" t="s">
        <v>257</v>
      </c>
      <c r="C364" s="434"/>
      <c r="D364" s="434"/>
      <c r="E364" s="434"/>
      <c r="F364" s="434"/>
      <c r="G364" s="434"/>
      <c r="H364" s="434"/>
    </row>
    <row r="365" spans="2:8" ht="14.25">
      <c r="B365" s="434"/>
      <c r="C365" s="434"/>
      <c r="D365" s="434"/>
      <c r="E365" s="434"/>
      <c r="F365" s="434"/>
      <c r="G365" s="434"/>
      <c r="H365" s="434"/>
    </row>
    <row r="366" spans="2:8" ht="14.25">
      <c r="B366" s="434"/>
      <c r="C366" s="434"/>
      <c r="D366" s="434"/>
      <c r="E366" s="434"/>
      <c r="F366" s="434"/>
      <c r="G366" s="434"/>
      <c r="H366" s="434"/>
    </row>
    <row r="367" spans="2:8" ht="14.25">
      <c r="B367" s="434" t="s">
        <v>249</v>
      </c>
      <c r="C367" s="434"/>
      <c r="D367" s="434"/>
      <c r="E367" s="434"/>
      <c r="F367" s="434"/>
      <c r="G367" s="434"/>
      <c r="H367" s="434"/>
    </row>
    <row r="368" spans="2:8" ht="14.25">
      <c r="B368" s="434"/>
      <c r="C368" s="434"/>
      <c r="D368" s="434"/>
      <c r="E368" s="434"/>
      <c r="F368" s="434"/>
      <c r="G368" s="434"/>
      <c r="H368" s="434"/>
    </row>
    <row r="369" spans="2:8" ht="14.25">
      <c r="B369" s="434"/>
      <c r="C369" s="434"/>
      <c r="D369" s="434"/>
      <c r="E369" s="434"/>
      <c r="F369" s="434"/>
      <c r="G369" s="434"/>
      <c r="H369" s="434"/>
    </row>
  </sheetData>
  <mergeCells count="39">
    <mergeCell ref="B367:H369"/>
    <mergeCell ref="B60:C61"/>
    <mergeCell ref="B364:H366"/>
    <mergeCell ref="B81:H83"/>
    <mergeCell ref="B88:H89"/>
    <mergeCell ref="B351:D352"/>
    <mergeCell ref="E340:F340"/>
    <mergeCell ref="G340:H340"/>
    <mergeCell ref="B317:H318"/>
    <mergeCell ref="B356:D357"/>
    <mergeCell ref="B6:H11"/>
    <mergeCell ref="B13:H14"/>
    <mergeCell ref="B34:H35"/>
    <mergeCell ref="D57:D58"/>
    <mergeCell ref="E57:E58"/>
    <mergeCell ref="F57:F58"/>
    <mergeCell ref="G57:G58"/>
    <mergeCell ref="B39:H40"/>
    <mergeCell ref="H57:H58"/>
    <mergeCell ref="B323:H329"/>
    <mergeCell ref="B268:H270"/>
    <mergeCell ref="B274:H276"/>
    <mergeCell ref="C280:H283"/>
    <mergeCell ref="C288:H290"/>
    <mergeCell ref="B98:H99"/>
    <mergeCell ref="E110:F110"/>
    <mergeCell ref="G110:H110"/>
    <mergeCell ref="B141:H142"/>
    <mergeCell ref="B123:D124"/>
    <mergeCell ref="E256:F256"/>
    <mergeCell ref="G256:H256"/>
    <mergeCell ref="B151:H151"/>
    <mergeCell ref="B144:H145"/>
    <mergeCell ref="A148:H149"/>
    <mergeCell ref="B215:H216"/>
    <mergeCell ref="B235:H247"/>
    <mergeCell ref="D156:E156"/>
    <mergeCell ref="F156:G156"/>
    <mergeCell ref="F218:G218"/>
  </mergeCells>
  <printOptions/>
  <pageMargins left="0.75" right="0.46" top="1.12" bottom="1" header="0.4" footer="0.5"/>
  <pageSetup cellComments="asDisplayed" horizontalDpi="600" verticalDpi="600" orientation="portrait" paperSize="9" scale="83" r:id="rId2"/>
  <headerFooter alignWithMargins="0">
    <oddHeader>&amp;L&amp;"Arial,Bold"&amp;12APB RESOURCES BERHAD (564838-V)&amp;8
&amp;12Notes to the quarterly report - 30 September 2005</oddHeader>
    <oddFooter>&amp;R&amp;P</oddFooter>
  </headerFooter>
  <rowBreaks count="6" manualBreakCount="6">
    <brk id="53" max="7" man="1"/>
    <brk id="106" max="7" man="1"/>
    <brk id="147" max="7" man="1"/>
    <brk id="212" max="7" man="1"/>
    <brk id="264" max="7" man="1"/>
    <brk id="319"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Daniel Yap</cp:lastModifiedBy>
  <cp:lastPrinted>2005-11-30T08:13:46Z</cp:lastPrinted>
  <dcterms:created xsi:type="dcterms:W3CDTF">2003-04-24T05:26:10Z</dcterms:created>
  <dcterms:modified xsi:type="dcterms:W3CDTF">2005-11-30T08:15:06Z</dcterms:modified>
  <cp:category/>
  <cp:version/>
  <cp:contentType/>
  <cp:contentStatus/>
</cp:coreProperties>
</file>